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665" windowWidth="14355" windowHeight="6120" tabRatio="597" firstSheet="1" activeTab="1"/>
  </bookViews>
  <sheets>
    <sheet name="Tổng (chi tiết)" sheetId="50" r:id="rId1"/>
    <sheet name="Phụ lục " sheetId="32" r:id="rId2"/>
  </sheets>
  <externalReferences>
    <externalReference r:id="rId3"/>
  </externalReferences>
  <definedNames>
    <definedName name="__hsm2">1.1289</definedName>
    <definedName name="_Fill" localSheetId="1" hidden="1">#REF!</definedName>
    <definedName name="_Fill" localSheetId="0" hidden="1">#REF!</definedName>
    <definedName name="_Fill" hidden="1">#REF!</definedName>
    <definedName name="_hsm2">1.1289</definedName>
    <definedName name="d" localSheetId="1">'[1]DG KC chinh'!#REF!</definedName>
    <definedName name="d" localSheetId="0">'[1]DG KC chinh'!#REF!</definedName>
    <definedName name="d">'[1]DG KC chinh'!#REF!</definedName>
    <definedName name="HA.1310" localSheetId="1">'[1]DG KC chinh'!#REF!</definedName>
    <definedName name="HA.1310" localSheetId="0">'[1]DG KC chinh'!#REF!</definedName>
    <definedName name="HA.1310">'[1]DG KC chinh'!#REF!</definedName>
    <definedName name="hb.6110" localSheetId="1">'[1]DG KC chinh'!#REF!</definedName>
    <definedName name="hb.6110" localSheetId="0">'[1]DG KC chinh'!#REF!</definedName>
    <definedName name="hb.6110">'[1]DG KC chinh'!#REF!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m" localSheetId="1">'[1]DG KC chinh'!#REF!</definedName>
    <definedName name="m" localSheetId="0">'[1]DG KC chinh'!#REF!</definedName>
    <definedName name="m">'[1]DG KC chinh'!#REF!</definedName>
    <definedName name="_xlnm.Print_Titles" localSheetId="0">'Tổng (chi tiết)'!$A:$A,'Tổng (chi tiết)'!$6:$7</definedName>
  </definedNames>
  <calcPr calcId="124519"/>
  <fileRecoveryPr autoRecover="0"/>
</workbook>
</file>

<file path=xl/calcChain.xml><?xml version="1.0" encoding="utf-8"?>
<calcChain xmlns="http://schemas.openxmlformats.org/spreadsheetml/2006/main">
  <c r="B71" i="32"/>
  <c r="B21"/>
  <c r="B22"/>
  <c r="B37"/>
  <c r="B60"/>
  <c r="B57"/>
  <c r="B48"/>
  <c r="B38"/>
  <c r="B74"/>
  <c r="B65"/>
  <c r="B54"/>
  <c r="B51"/>
  <c r="B50"/>
  <c r="B45"/>
  <c r="B44"/>
  <c r="B43"/>
  <c r="B41"/>
  <c r="B40"/>
  <c r="B12"/>
  <c r="B8" s="1"/>
  <c r="B13"/>
  <c r="B14"/>
  <c r="B15"/>
  <c r="B16"/>
  <c r="B84"/>
  <c r="B82" s="1"/>
  <c r="B80" s="1"/>
  <c r="B77"/>
  <c r="B75"/>
  <c r="B61"/>
  <c r="B35"/>
  <c r="B32"/>
  <c r="B27"/>
  <c r="B25" s="1"/>
  <c r="B23" s="1"/>
  <c r="H43" i="50"/>
  <c r="B7" i="32" l="1"/>
  <c r="B31"/>
  <c r="C52" i="50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B52"/>
  <c r="B59"/>
  <c r="M108" l="1"/>
  <c r="E87"/>
  <c r="E124"/>
  <c r="M44"/>
  <c r="E36"/>
  <c r="B1"/>
  <c r="K98" l="1"/>
  <c r="C138" l="1"/>
  <c r="C135" s="1"/>
  <c r="C132" s="1"/>
  <c r="C127"/>
  <c r="C124" s="1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C119"/>
  <c r="C117" s="1"/>
  <c r="C115" s="1"/>
  <c r="D119"/>
  <c r="D117" s="1"/>
  <c r="D115" s="1"/>
  <c r="E119"/>
  <c r="E117" s="1"/>
  <c r="E115" s="1"/>
  <c r="F119"/>
  <c r="F117" s="1"/>
  <c r="F115" s="1"/>
  <c r="G119"/>
  <c r="G117" s="1"/>
  <c r="G115" s="1"/>
  <c r="H119"/>
  <c r="H117" s="1"/>
  <c r="H115" s="1"/>
  <c r="I119"/>
  <c r="I117" s="1"/>
  <c r="I115" s="1"/>
  <c r="J119"/>
  <c r="J117" s="1"/>
  <c r="J115" s="1"/>
  <c r="K119"/>
  <c r="K117" s="1"/>
  <c r="K115" s="1"/>
  <c r="L119"/>
  <c r="L117" s="1"/>
  <c r="L115" s="1"/>
  <c r="M119"/>
  <c r="M117" s="1"/>
  <c r="M115" s="1"/>
  <c r="N119"/>
  <c r="N117" s="1"/>
  <c r="N115" s="1"/>
  <c r="O119"/>
  <c r="O117" s="1"/>
  <c r="O115" s="1"/>
  <c r="P119"/>
  <c r="P117" s="1"/>
  <c r="P115" s="1"/>
  <c r="Q119"/>
  <c r="Q117" s="1"/>
  <c r="Q115" s="1"/>
  <c r="R119"/>
  <c r="R117" s="1"/>
  <c r="R115" s="1"/>
  <c r="S119"/>
  <c r="S117" s="1"/>
  <c r="S115" s="1"/>
  <c r="T119"/>
  <c r="T117" s="1"/>
  <c r="T115" s="1"/>
  <c r="U119"/>
  <c r="U117" s="1"/>
  <c r="U115" s="1"/>
  <c r="V119"/>
  <c r="V117" s="1"/>
  <c r="V115" s="1"/>
  <c r="W119"/>
  <c r="W117" s="1"/>
  <c r="W115" s="1"/>
  <c r="X119"/>
  <c r="X117" s="1"/>
  <c r="X115" s="1"/>
  <c r="Y119"/>
  <c r="Y117" s="1"/>
  <c r="Y115" s="1"/>
  <c r="B120"/>
  <c r="B121"/>
  <c r="C97"/>
  <c r="D97"/>
  <c r="F97"/>
  <c r="G97"/>
  <c r="H97"/>
  <c r="I97"/>
  <c r="J97"/>
  <c r="K97"/>
  <c r="T97"/>
  <c r="U97"/>
  <c r="V97"/>
  <c r="W97"/>
  <c r="X97"/>
  <c r="Y97"/>
  <c r="B102"/>
  <c r="B103"/>
  <c r="E77"/>
  <c r="B68"/>
  <c r="E56"/>
  <c r="S56"/>
  <c r="R56"/>
  <c r="Q56"/>
  <c r="P56"/>
  <c r="O56"/>
  <c r="N56"/>
  <c r="M56"/>
  <c r="L56"/>
  <c r="B67"/>
  <c r="E105"/>
  <c r="M97"/>
  <c r="N97"/>
  <c r="O97"/>
  <c r="P97"/>
  <c r="Q97"/>
  <c r="R97"/>
  <c r="S97"/>
  <c r="L97"/>
  <c r="B119" l="1"/>
  <c r="B56"/>
  <c r="B98"/>
  <c r="L47" l="1"/>
  <c r="P80"/>
  <c r="R80"/>
  <c r="S108"/>
  <c r="S107" s="1"/>
  <c r="M107"/>
  <c r="L79"/>
  <c r="N107"/>
  <c r="O107"/>
  <c r="P107"/>
  <c r="Q107"/>
  <c r="R107"/>
  <c r="L107"/>
  <c r="K79"/>
  <c r="C79" l="1"/>
  <c r="D79"/>
  <c r="E79"/>
  <c r="F79"/>
  <c r="G79"/>
  <c r="H79"/>
  <c r="I79"/>
  <c r="J79"/>
  <c r="T79"/>
  <c r="U79"/>
  <c r="V79"/>
  <c r="W79"/>
  <c r="X79"/>
  <c r="Y79"/>
  <c r="B82"/>
  <c r="E88" s="1"/>
  <c r="K107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C47"/>
  <c r="D47"/>
  <c r="E47"/>
  <c r="F47"/>
  <c r="G47"/>
  <c r="H47"/>
  <c r="I47"/>
  <c r="J47"/>
  <c r="K47"/>
  <c r="M47"/>
  <c r="N47"/>
  <c r="O47"/>
  <c r="P47"/>
  <c r="Q47"/>
  <c r="R47"/>
  <c r="S47"/>
  <c r="T47"/>
  <c r="U47"/>
  <c r="V47"/>
  <c r="W47"/>
  <c r="X47"/>
  <c r="Y47"/>
  <c r="C43"/>
  <c r="D43"/>
  <c r="E43"/>
  <c r="F43"/>
  <c r="G43"/>
  <c r="I43"/>
  <c r="J43"/>
  <c r="K43"/>
  <c r="T43"/>
  <c r="U43"/>
  <c r="V43"/>
  <c r="W43"/>
  <c r="X43"/>
  <c r="Y43"/>
  <c r="B45"/>
  <c r="S44"/>
  <c r="O44"/>
  <c r="N44"/>
  <c r="Q44" l="1"/>
  <c r="Q43" s="1"/>
  <c r="Q81"/>
  <c r="R81"/>
  <c r="Q79"/>
  <c r="R44"/>
  <c r="N43"/>
  <c r="S43"/>
  <c r="O43"/>
  <c r="O79"/>
  <c r="S79"/>
  <c r="N81"/>
  <c r="E35"/>
  <c r="B37"/>
  <c r="B118"/>
  <c r="B117" s="1"/>
  <c r="B115" s="1"/>
  <c r="E39"/>
  <c r="B40"/>
  <c r="K33"/>
  <c r="K31"/>
  <c r="K29" s="1"/>
  <c r="K27" s="1"/>
  <c r="C29"/>
  <c r="C27" s="1"/>
  <c r="D29"/>
  <c r="D27" s="1"/>
  <c r="E29"/>
  <c r="E27" s="1"/>
  <c r="F29"/>
  <c r="F27" s="1"/>
  <c r="G29"/>
  <c r="G27" s="1"/>
  <c r="H29"/>
  <c r="H27" s="1"/>
  <c r="I29"/>
  <c r="I27" s="1"/>
  <c r="J29"/>
  <c r="J27" s="1"/>
  <c r="L29"/>
  <c r="L27" s="1"/>
  <c r="M29"/>
  <c r="M27" s="1"/>
  <c r="N29"/>
  <c r="N27" s="1"/>
  <c r="O29"/>
  <c r="O27" s="1"/>
  <c r="P29"/>
  <c r="P27" s="1"/>
  <c r="Q29"/>
  <c r="Q27" s="1"/>
  <c r="R29"/>
  <c r="R27" s="1"/>
  <c r="S29"/>
  <c r="S27" s="1"/>
  <c r="T29"/>
  <c r="T27" s="1"/>
  <c r="U29"/>
  <c r="U27" s="1"/>
  <c r="V29"/>
  <c r="V27" s="1"/>
  <c r="W29"/>
  <c r="W27" s="1"/>
  <c r="X29"/>
  <c r="X27" s="1"/>
  <c r="Y29"/>
  <c r="Y27" s="1"/>
  <c r="B32"/>
  <c r="B26"/>
  <c r="R79" l="1"/>
  <c r="R43"/>
  <c r="N79"/>
  <c r="E34"/>
  <c r="B31"/>
  <c r="H21" l="1"/>
  <c r="I21"/>
  <c r="S21"/>
  <c r="K21"/>
  <c r="B13"/>
  <c r="K11"/>
  <c r="S11" l="1"/>
  <c r="R11" l="1"/>
  <c r="P11"/>
  <c r="Q11" l="1"/>
  <c r="O11"/>
  <c r="N11"/>
  <c r="B114" l="1"/>
  <c r="B113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1"/>
  <c r="B110" s="1"/>
  <c r="Y110"/>
  <c r="X110"/>
  <c r="W110"/>
  <c r="V110"/>
  <c r="U110"/>
  <c r="T110"/>
  <c r="S110"/>
  <c r="R110"/>
  <c r="Q110"/>
  <c r="P110"/>
  <c r="O110"/>
  <c r="N110"/>
  <c r="M110"/>
  <c r="L110"/>
  <c r="K110"/>
  <c r="K106" s="1"/>
  <c r="J110"/>
  <c r="I110"/>
  <c r="H110"/>
  <c r="G110"/>
  <c r="E110"/>
  <c r="D110"/>
  <c r="C110"/>
  <c r="B109"/>
  <c r="Y107"/>
  <c r="X107"/>
  <c r="W107"/>
  <c r="V107"/>
  <c r="U107"/>
  <c r="T107"/>
  <c r="J107"/>
  <c r="I107"/>
  <c r="H107"/>
  <c r="G107"/>
  <c r="E107"/>
  <c r="D107"/>
  <c r="C107"/>
  <c r="B105"/>
  <c r="B104"/>
  <c r="B101"/>
  <c r="E99"/>
  <c r="E97" s="1"/>
  <c r="B92"/>
  <c r="B91"/>
  <c r="B90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7"/>
  <c r="S86"/>
  <c r="R86"/>
  <c r="Q86"/>
  <c r="O86"/>
  <c r="N86"/>
  <c r="M86"/>
  <c r="B85"/>
  <c r="B84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H78" s="1"/>
  <c r="G83"/>
  <c r="F83"/>
  <c r="D83"/>
  <c r="D78" s="1"/>
  <c r="C83"/>
  <c r="E83"/>
  <c r="B77"/>
  <c r="B75"/>
  <c r="B72"/>
  <c r="B71"/>
  <c r="B70"/>
  <c r="B69"/>
  <c r="B66"/>
  <c r="S65"/>
  <c r="R65"/>
  <c r="Q65"/>
  <c r="P65"/>
  <c r="O65"/>
  <c r="N65"/>
  <c r="M65"/>
  <c r="L65"/>
  <c r="B64"/>
  <c r="S63"/>
  <c r="R63"/>
  <c r="Q63"/>
  <c r="P63"/>
  <c r="O63"/>
  <c r="N63"/>
  <c r="M63"/>
  <c r="L63"/>
  <c r="H62"/>
  <c r="S61"/>
  <c r="R61"/>
  <c r="Q61"/>
  <c r="P61"/>
  <c r="O61"/>
  <c r="N61"/>
  <c r="M61"/>
  <c r="L61"/>
  <c r="B58"/>
  <c r="B57"/>
  <c r="B55"/>
  <c r="B54"/>
  <c r="B53"/>
  <c r="B51"/>
  <c r="E73" s="1"/>
  <c r="B50"/>
  <c r="L44"/>
  <c r="L43" s="1"/>
  <c r="B39"/>
  <c r="G35"/>
  <c r="G34" s="1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D35"/>
  <c r="D34" s="1"/>
  <c r="C35"/>
  <c r="C34" s="1"/>
  <c r="B33"/>
  <c r="B126" s="1"/>
  <c r="D126" s="1"/>
  <c r="B30"/>
  <c r="B29" s="1"/>
  <c r="E25"/>
  <c r="B28"/>
  <c r="X25"/>
  <c r="L25"/>
  <c r="J25"/>
  <c r="H25"/>
  <c r="F25"/>
  <c r="Y25"/>
  <c r="V25"/>
  <c r="U25"/>
  <c r="R25"/>
  <c r="N25"/>
  <c r="M25"/>
  <c r="I25"/>
  <c r="Q25"/>
  <c r="B22"/>
  <c r="U21"/>
  <c r="T21"/>
  <c r="R19"/>
  <c r="Q19"/>
  <c r="P19"/>
  <c r="O19"/>
  <c r="N19"/>
  <c r="M19"/>
  <c r="L19"/>
  <c r="L21" s="1"/>
  <c r="B18"/>
  <c r="B17"/>
  <c r="B16"/>
  <c r="B15"/>
  <c r="B14"/>
  <c r="B12"/>
  <c r="B11"/>
  <c r="Y10"/>
  <c r="X10"/>
  <c r="W10"/>
  <c r="V10"/>
  <c r="U10"/>
  <c r="T10"/>
  <c r="T9" s="1"/>
  <c r="S10"/>
  <c r="S9" s="1"/>
  <c r="K10"/>
  <c r="K9" s="1"/>
  <c r="J10"/>
  <c r="J20" s="1"/>
  <c r="I10"/>
  <c r="I9" s="1"/>
  <c r="H10"/>
  <c r="H20" s="1"/>
  <c r="G10"/>
  <c r="F10"/>
  <c r="F9" s="1"/>
  <c r="E10"/>
  <c r="E20" s="1"/>
  <c r="D10"/>
  <c r="D20" s="1"/>
  <c r="C10"/>
  <c r="C20" s="1"/>
  <c r="E100" l="1"/>
  <c r="B100" s="1"/>
  <c r="E93"/>
  <c r="B62"/>
  <c r="H63"/>
  <c r="B63" s="1"/>
  <c r="W106"/>
  <c r="G106"/>
  <c r="M81"/>
  <c r="P44"/>
  <c r="B99"/>
  <c r="B97" s="1"/>
  <c r="L81"/>
  <c r="O106"/>
  <c r="S106"/>
  <c r="B89"/>
  <c r="B88"/>
  <c r="B46"/>
  <c r="B73"/>
  <c r="S78"/>
  <c r="Y93"/>
  <c r="D93"/>
  <c r="O78"/>
  <c r="F42"/>
  <c r="M93"/>
  <c r="Q93"/>
  <c r="T78"/>
  <c r="X78"/>
  <c r="X93"/>
  <c r="B27"/>
  <c r="B25" s="1"/>
  <c r="B134" s="1"/>
  <c r="D134" s="1"/>
  <c r="V42"/>
  <c r="J42"/>
  <c r="C93"/>
  <c r="R42"/>
  <c r="W78"/>
  <c r="H93"/>
  <c r="L93"/>
  <c r="P93"/>
  <c r="B96"/>
  <c r="O42"/>
  <c r="H106"/>
  <c r="L106"/>
  <c r="P106"/>
  <c r="T106"/>
  <c r="X106"/>
  <c r="F78"/>
  <c r="J78"/>
  <c r="V78"/>
  <c r="G93"/>
  <c r="K93"/>
  <c r="O93"/>
  <c r="S93"/>
  <c r="I93"/>
  <c r="P25"/>
  <c r="T25"/>
  <c r="X42"/>
  <c r="C78"/>
  <c r="G78"/>
  <c r="D106"/>
  <c r="V93"/>
  <c r="O10"/>
  <c r="O9" s="1"/>
  <c r="O21"/>
  <c r="P10"/>
  <c r="P9" s="1"/>
  <c r="P21"/>
  <c r="L10"/>
  <c r="L9" s="1"/>
  <c r="M10"/>
  <c r="M9" s="1"/>
  <c r="N5" s="1"/>
  <c r="M21"/>
  <c r="Q10"/>
  <c r="Q9" s="1"/>
  <c r="Q21"/>
  <c r="N10"/>
  <c r="N9" s="1"/>
  <c r="N21"/>
  <c r="R10"/>
  <c r="R9" s="1"/>
  <c r="R21"/>
  <c r="W93"/>
  <c r="I42"/>
  <c r="G42"/>
  <c r="W42"/>
  <c r="B112"/>
  <c r="F93"/>
  <c r="N93"/>
  <c r="I106"/>
  <c r="Q106"/>
  <c r="Y106"/>
  <c r="U20"/>
  <c r="B19"/>
  <c r="B10" s="1"/>
  <c r="B9" s="1"/>
  <c r="C25"/>
  <c r="B65"/>
  <c r="K78"/>
  <c r="U93"/>
  <c r="C106"/>
  <c r="K42"/>
  <c r="J93"/>
  <c r="R93"/>
  <c r="C42"/>
  <c r="T42"/>
  <c r="M106"/>
  <c r="U106"/>
  <c r="G25"/>
  <c r="K25"/>
  <c r="O25"/>
  <c r="S25"/>
  <c r="W25"/>
  <c r="B38"/>
  <c r="B125" s="1"/>
  <c r="D125" s="1"/>
  <c r="N78"/>
  <c r="R78"/>
  <c r="S42"/>
  <c r="D42"/>
  <c r="U42"/>
  <c r="Y42"/>
  <c r="B86"/>
  <c r="E106"/>
  <c r="J106"/>
  <c r="N106"/>
  <c r="R106"/>
  <c r="V106"/>
  <c r="E9"/>
  <c r="Q78"/>
  <c r="Q42"/>
  <c r="B48"/>
  <c r="B47" s="1"/>
  <c r="B49"/>
  <c r="G20"/>
  <c r="G9"/>
  <c r="B36"/>
  <c r="B35" s="1"/>
  <c r="F35"/>
  <c r="F34" s="1"/>
  <c r="E78"/>
  <c r="I78"/>
  <c r="B108"/>
  <c r="B107" s="1"/>
  <c r="B106" s="1"/>
  <c r="F107"/>
  <c r="B61"/>
  <c r="U78"/>
  <c r="Y78"/>
  <c r="T93"/>
  <c r="B76"/>
  <c r="B74" s="1"/>
  <c r="J9"/>
  <c r="F110"/>
  <c r="C9"/>
  <c r="D9"/>
  <c r="T20"/>
  <c r="U9"/>
  <c r="I20"/>
  <c r="H9"/>
  <c r="K20"/>
  <c r="S20"/>
  <c r="B83" l="1"/>
  <c r="B143"/>
  <c r="B137"/>
  <c r="D137" s="1"/>
  <c r="B142"/>
  <c r="B81"/>
  <c r="B128" s="1"/>
  <c r="E42"/>
  <c r="E41" s="1"/>
  <c r="E24" s="1"/>
  <c r="E23" s="1"/>
  <c r="B129"/>
  <c r="D129" s="1"/>
  <c r="B139"/>
  <c r="D139" s="1"/>
  <c r="B44"/>
  <c r="B43" s="1"/>
  <c r="P79"/>
  <c r="P43"/>
  <c r="M79"/>
  <c r="M78" s="1"/>
  <c r="M43"/>
  <c r="M20"/>
  <c r="B34"/>
  <c r="B133" s="1"/>
  <c r="D133" s="1"/>
  <c r="X41"/>
  <c r="X24" s="1"/>
  <c r="X23" s="1"/>
  <c r="G41"/>
  <c r="G24" s="1"/>
  <c r="G23" s="1"/>
  <c r="J41"/>
  <c r="J24" s="1"/>
  <c r="J23" s="1"/>
  <c r="W41"/>
  <c r="W24" s="1"/>
  <c r="W23" s="1"/>
  <c r="N20"/>
  <c r="Q41"/>
  <c r="Q24" s="1"/>
  <c r="Q23" s="1"/>
  <c r="B21"/>
  <c r="B95"/>
  <c r="R41"/>
  <c r="R24" s="1"/>
  <c r="R23" s="1"/>
  <c r="R20"/>
  <c r="C41"/>
  <c r="C24" s="1"/>
  <c r="C23" s="1"/>
  <c r="V41"/>
  <c r="V24" s="1"/>
  <c r="V23" s="1"/>
  <c r="D41"/>
  <c r="S41"/>
  <c r="S24" s="1"/>
  <c r="S23" s="1"/>
  <c r="L20"/>
  <c r="B20" s="1"/>
  <c r="Q20"/>
  <c r="F106"/>
  <c r="F41" s="1"/>
  <c r="F24" s="1"/>
  <c r="F23" s="1"/>
  <c r="I41"/>
  <c r="I24" s="1"/>
  <c r="I23" s="1"/>
  <c r="P20"/>
  <c r="O20"/>
  <c r="K41"/>
  <c r="K24" s="1"/>
  <c r="K23" s="1"/>
  <c r="Y41"/>
  <c r="Y24" s="1"/>
  <c r="Y23" s="1"/>
  <c r="U41"/>
  <c r="U24" s="1"/>
  <c r="U23" s="1"/>
  <c r="T41"/>
  <c r="T24" s="1"/>
  <c r="T23" s="1"/>
  <c r="D25"/>
  <c r="O41"/>
  <c r="O24" s="1"/>
  <c r="O23" s="1"/>
  <c r="N42"/>
  <c r="N41" s="1"/>
  <c r="N24" s="1"/>
  <c r="N23" s="1"/>
  <c r="H42"/>
  <c r="H41" s="1"/>
  <c r="H24" s="1"/>
  <c r="H23" s="1"/>
  <c r="B60"/>
  <c r="B141" l="1"/>
  <c r="B127"/>
  <c r="B124" s="1"/>
  <c r="D128"/>
  <c r="B138"/>
  <c r="P78"/>
  <c r="M42"/>
  <c r="M41" s="1"/>
  <c r="M24" s="1"/>
  <c r="M23" s="1"/>
  <c r="B94"/>
  <c r="B93" s="1"/>
  <c r="P42"/>
  <c r="L42"/>
  <c r="D24"/>
  <c r="D23" s="1"/>
  <c r="B80"/>
  <c r="B79" s="1"/>
  <c r="L78"/>
  <c r="D124" l="1"/>
  <c r="F124"/>
  <c r="B136"/>
  <c r="B135" s="1"/>
  <c r="B132" s="1"/>
  <c r="D138"/>
  <c r="P41"/>
  <c r="P24" s="1"/>
  <c r="P23" s="1"/>
  <c r="L41"/>
  <c r="L24" s="1"/>
  <c r="L23" s="1"/>
  <c r="B42"/>
  <c r="D136" l="1"/>
  <c r="D135" s="1"/>
  <c r="D132" s="1"/>
  <c r="B78"/>
  <c r="B41" s="1"/>
  <c r="B24" s="1"/>
  <c r="B23" s="1"/>
</calcChain>
</file>

<file path=xl/comments1.xml><?xml version="1.0" encoding="utf-8"?>
<comments xmlns="http://schemas.openxmlformats.org/spreadsheetml/2006/main">
  <authors>
    <author>Windows User</author>
  </authors>
  <commentList>
    <comment ref="M7" authorId="0">
      <text>
        <r>
          <rPr>
            <b/>
            <sz val="9"/>
            <color indexed="81"/>
            <rFont val="Tahoma"/>
            <family val="2"/>
          </rPr>
          <t>So sánh với QT 2016</t>
        </r>
      </text>
    </comment>
    <comment ref="R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Số liệu trong Tờ trình 90/TTr-YT (26/12/2017) về đc giao thu 2017</t>
        </r>
      </text>
    </comment>
  </commentList>
</comments>
</file>

<file path=xl/sharedStrings.xml><?xml version="1.0" encoding="utf-8"?>
<sst xmlns="http://schemas.openxmlformats.org/spreadsheetml/2006/main" count="253" uniqueCount="163">
  <si>
    <t>NỘI DUNG</t>
  </si>
  <si>
    <t>Chi cục ATVSTP</t>
  </si>
  <si>
    <t>TTKN
DPMP</t>
  </si>
  <si>
    <t>Phụ lục số 01</t>
  </si>
  <si>
    <t>Đơn vị tính: Triệu đồng</t>
  </si>
  <si>
    <t>TỔNG SỐ</t>
  </si>
  <si>
    <t>Chi tiết theo đơn vị sử dụng ngân sách</t>
  </si>
  <si>
    <t>Sở Y tế</t>
  </si>
  <si>
    <t>Trường TCYT</t>
  </si>
  <si>
    <t>VP 
Sở Y tế</t>
  </si>
  <si>
    <t>Chi cục dân số</t>
  </si>
  <si>
    <t>BVĐK
 Tỉnh</t>
  </si>
  <si>
    <t>TTYT
 B. Thông</t>
  </si>
  <si>
    <t>TTYT 
Ba Bể</t>
  </si>
  <si>
    <t>TTYT
Pắc nặm</t>
  </si>
  <si>
    <t>TTYT 
N.Sơn</t>
  </si>
  <si>
    <t>TTYT 
Chợ Đồn</t>
  </si>
  <si>
    <t>TTYT
 Na Rì</t>
  </si>
  <si>
    <t>TTYT 
Chợ Mới</t>
  </si>
  <si>
    <t>TT Giám định y khoa</t>
  </si>
  <si>
    <t>BQL Dự án VIE/027</t>
  </si>
  <si>
    <t>Các khoản thu</t>
  </si>
  <si>
    <t>II. DỰ TOÁN CHI NGÂN SÁCH</t>
  </si>
  <si>
    <t>2.1. Kinh phí thực hiện tự chủ</t>
  </si>
  <si>
    <t>3.4.1. Kinh phí thường xuyên</t>
  </si>
  <si>
    <t>- Chi thường xuyên</t>
  </si>
  <si>
    <t>- Phụ cấp trách nhiệm cấp ủy</t>
  </si>
  <si>
    <t>- Vốn đối ứng</t>
  </si>
  <si>
    <t>CSND</t>
  </si>
  <si>
    <t>Dự án HTYT các tỉnh miền núi phía Bắc</t>
  </si>
  <si>
    <t>- Hỗ trợ xăng xe cho cán bộ không hưởng lương</t>
  </si>
  <si>
    <t>1.2. Kinh phí không thường xuyên</t>
  </si>
  <si>
    <t>3.2.1. Kinh phí thường xuyên</t>
  </si>
  <si>
    <t xml:space="preserve"> TTYT
Thành phố</t>
  </si>
  <si>
    <t>- Vật tư tiêu hao trong túi YTTB</t>
  </si>
  <si>
    <t>I.THU SỰ NGHIỆP</t>
  </si>
  <si>
    <t>Đơn vị: Trung tâm Y tế huyện Ngân Sơn</t>
  </si>
  <si>
    <t>TT Pháp Y</t>
  </si>
  <si>
    <t>- Trực</t>
  </si>
  <si>
    <t>- Kinh phí thực hiện Cải cách hành chính</t>
  </si>
  <si>
    <t>Dịch vụ khám chữa bệnh</t>
  </si>
  <si>
    <t>Dịch vụ Y tế dự phòng</t>
  </si>
  <si>
    <t>01</t>
  </si>
  <si>
    <t>Trung tâm CDC</t>
  </si>
  <si>
    <t>A</t>
  </si>
  <si>
    <t>Dịch vụ Methadone</t>
  </si>
  <si>
    <t>Dịch vụ kiểm nghiệm</t>
  </si>
  <si>
    <t>Phí cấp giấy phép hành nghề YDTN</t>
  </si>
  <si>
    <t>Học phí</t>
  </si>
  <si>
    <t>Số kinh phí nộp ngân sách</t>
  </si>
  <si>
    <t>1. Giáo duc, đào tạo, dạy nghề (423.070)</t>
  </si>
  <si>
    <t>1.1. Kinh phí thường xuyên  (423.070.092)</t>
  </si>
  <si>
    <t>- Đã Trừ tiết kiệm 12% để thực hiện CCTL</t>
  </si>
  <si>
    <t>2. Quản lý hành chính  (423.340.341)</t>
  </si>
  <si>
    <t>3. Sự  nghiệp y tế (423.130)</t>
  </si>
  <si>
    <t>- Kinh phí thực hiện đề án đảm bảo kinh phí cho các hoạt động P/chống HIV/AIDS theo Nghị quyết số 30/NQ-HĐND</t>
  </si>
  <si>
    <t>3.3.1. Kinh phí thường xuyên</t>
  </si>
  <si>
    <t>- Hỗ trợ hoạt động ngành</t>
  </si>
  <si>
    <t>3.6.1. Kinh phí thường xuyên</t>
  </si>
  <si>
    <t>- Kinh phí thực hiện ĐÁ mất cân bằng giới tính)</t>
  </si>
  <si>
    <t>3.2.2. Kinh phí không thường xuyên</t>
  </si>
  <si>
    <t>BQL Dự án An ninh Y tế khu vực tiểu vùng Mê Công mở rộng tỉnh Bắc Kạn</t>
  </si>
  <si>
    <t>Thu dịch vụ khác</t>
  </si>
  <si>
    <t>Trong đó thực hiện trích CCTL theo quy định (Phần kinh phí này đã giảm trừ NSNN)</t>
  </si>
  <si>
    <t>Phí giám định Y khoa, Pháp Y</t>
  </si>
  <si>
    <t>- Đào tạo lại, bồi dưỡng nghiệp vụ khác (423.070.085)</t>
  </si>
  <si>
    <t>Phí VSATTP</t>
  </si>
  <si>
    <t>2.2. Kinh phí không thực hiện tự chủ</t>
  </si>
  <si>
    <t>- Giao chi thường xuyên</t>
  </si>
  <si>
    <t>- Kinh phí sửa chữa, bảo dưỡng trang thiết bị Y tế cơ sở</t>
  </si>
  <si>
    <t>- Kinh phí sửa chữa, bảo dưỡng trang thiết bị</t>
  </si>
  <si>
    <t>- Kinh phí hiệu chuẩn</t>
  </si>
  <si>
    <t>- Kinh phí bản tin y tế, truyền thông xã</t>
  </si>
  <si>
    <t>+ Kinh phí người cao tuổi</t>
  </si>
  <si>
    <t>- Kinh phí mua vắc xin dại cho người nghèo</t>
  </si>
  <si>
    <t>BQL Dự án sáng kiến khu vực ngăn chặn và loại trừ sốt rét kháng thuốc Artemisinin</t>
  </si>
  <si>
    <t>A. CHI HOẠT ĐỘNG</t>
  </si>
  <si>
    <t>B. CHI CHƯƠNG TRÌNH MỤC TIÊU Y TẾ - DÂN SỐ</t>
  </si>
  <si>
    <t>Tổng tiết kiệm, trong đó:</t>
  </si>
  <si>
    <t>- Quản lý nhà nước</t>
  </si>
  <si>
    <t>- Đào tạo</t>
  </si>
  <si>
    <t>- Sự nghiệp Y tế</t>
  </si>
  <si>
    <t>+ Chi thường xuyên</t>
  </si>
  <si>
    <t>+ Chi nhiệm vụ</t>
  </si>
  <si>
    <t>Tổng chi</t>
  </si>
  <si>
    <t>- Chi CTMT</t>
  </si>
  <si>
    <t>- Giảm trừ chi thường xuyên để trích Quỹ TĐKT của ngành</t>
  </si>
  <si>
    <t>- Quỹ TĐKT của ngành</t>
  </si>
  <si>
    <t>Quỹ Thi đua khen thưởng ngành</t>
  </si>
  <si>
    <t>- Hỗ trợ hoạt động dự phòng</t>
  </si>
  <si>
    <t>3.1. Hoạt động Y tế dự phòng (423.130.131)</t>
  </si>
  <si>
    <t>3.1.1. Kinh phí thường xuyên hệ Dự phòng</t>
  </si>
  <si>
    <t>3.1.2. Kinh phí thường xuyên hệ xã, phường</t>
  </si>
  <si>
    <t>3.1.3. Kinh phí không thường xuyên</t>
  </si>
  <si>
    <t>3.2. Hoạt động khám chữa bệnh (423.130.132)</t>
  </si>
  <si>
    <t>3.3. Hoạt động An toàn thực phẩm (423.130.134)</t>
  </si>
  <si>
    <t>3.3.2. Kinh phí không thường xuyên</t>
  </si>
  <si>
    <t>3.4. Hoạt động Y tế khác (423.130.139)</t>
  </si>
  <si>
    <t>3.2.2.  Kinh phí không thường xuyên</t>
  </si>
  <si>
    <t>3.5. Sự nghiệp Dân số (423.130.151)</t>
  </si>
  <si>
    <t>3.5.2. Kinh phí không thường xuyên</t>
  </si>
  <si>
    <t>3.6. Đảm bảo xã hội (423.370.398)</t>
  </si>
  <si>
    <t>3.6.2. Kinh phí không  thường xuyên</t>
  </si>
  <si>
    <t>1. Kinh phí thường xuyên</t>
  </si>
  <si>
    <t>Chi từ nguồn phí, lệ phí để lại và thu dịch vụ</t>
  </si>
  <si>
    <t>- Giáo dục sau đại học (423.070.082)</t>
  </si>
  <si>
    <t>+ Đào tạo ca kíp</t>
  </si>
  <si>
    <t>+ Đào tạo lại</t>
  </si>
  <si>
    <t>+ Đào tạo Y tế cơ sở và Y tế thôn bản</t>
  </si>
  <si>
    <t>+ Đã giảm trừ tiết kiệm (12%)</t>
  </si>
  <si>
    <t>- Kinh phí Đại hổi Đảng</t>
  </si>
  <si>
    <t>- Quỹ TĐKT của ngành ok</t>
  </si>
  <si>
    <t>Đã giảm trừ tiết kiệm (12%)</t>
  </si>
  <si>
    <t>- Giao KP tự chủ + trực</t>
  </si>
  <si>
    <t>3.5.1. Kinh phí thường xuyên oki</t>
  </si>
  <si>
    <t>Giảm trừ chi thường xuyên để trích Quỹ TĐKT của ngành</t>
  </si>
  <si>
    <t>- KP giao</t>
  </si>
  <si>
    <t>Tính theo Biểu Chi TX của TTYT</t>
  </si>
  <si>
    <t>- Chi phụ cấp YTTB ok</t>
  </si>
  <si>
    <t>- Điều tra sự hài lòng của người bệnh</t>
  </si>
  <si>
    <t>- Kinh phí mua mẫu, hóa chất, dung môi…của Trung tâm Kiểm nghiệm</t>
  </si>
  <si>
    <t>- Kinh phí mua máy móc, dụng cụ, vât tư tiêu hao của Trung tâm Kiểm nghiệm</t>
  </si>
  <si>
    <t>- Kinh phí tổ chức 65 năm ngày thầy thuốc Việt Nam 27/2</t>
  </si>
  <si>
    <t>- Kinh phí đấu thầu vật tư, hóa chất, trang thiết bị</t>
  </si>
  <si>
    <t>- Kinh phí để lại Văn phòng Sở Y tế chưa phân  bổ cho các đơn vị</t>
  </si>
  <si>
    <t>- Hỗ trợ hoạt động thanh tra ngành</t>
  </si>
  <si>
    <t>- Kinh phí chỉnh lý tài liệu từ 2015 về trước</t>
  </si>
  <si>
    <t>- Kinh phí triển khai Đề án ứng dụng CNTT trong hồ sơ quản lý sức khỏe KCB</t>
  </si>
  <si>
    <t>2 Kinh phí không thường xuyên (423.130.131)</t>
  </si>
  <si>
    <t>2.1.  Chương trình mục tiêu đảm bảo trật tự an toàn giao thông, phòng cháy chữa cháy, phòng chống tội phạm và ma túy (100-0669)</t>
  </si>
  <si>
    <t>2.2. Chương trình mục tiêu Y tế - Dân số (0649)</t>
  </si>
  <si>
    <t>- Ngân sách Trung ương (Mã DP: 100)</t>
  </si>
  <si>
    <t>- Ngân sách Địa phương (Mã DP: 200)</t>
  </si>
  <si>
    <t>+ Kinh phí các chương trình địa phương nhỏ</t>
  </si>
  <si>
    <t>+TĐKT</t>
  </si>
  <si>
    <t>DỰ TOÁN THU SỰ NGHIỆP, CHI NGÂN SÁCH NHÀ NƯỚC NĂM 2020</t>
  </si>
  <si>
    <t>Kèm theo Công văn số             /QĐ-SYT ngày 31 tháng 12 năm 2019 của Sở Y tế</t>
  </si>
  <si>
    <t>- Kinh phí Đại hội Đảng nhiệm kỳ 2020-2025, phục vụ Đại hội Đảng bộ tỉnh (Trừ ở đây để làm tròn)</t>
  </si>
  <si>
    <t xml:space="preserve">- Đã giảm trừ tiết kiệm (12%), đã làm tròn </t>
  </si>
  <si>
    <t>- Kinh phí thực hiện Đề án tăng cường kiểm soát kê đơn thuốc và bán thuốc kê đơn giai đoạn 2019-2020.</t>
  </si>
  <si>
    <t>- KP tự chủ (Giảm trừ 1tr ở Chợ đồn để làm tròn số chỉ tiêu của tỉnh)</t>
  </si>
  <si>
    <t>Đã giảm trừ tiết kiệm (12%) đã làm tròn số chỉ tiêu của tỉnh</t>
  </si>
  <si>
    <t>- Kinh phí xây dựng hệ thống xử lý chất thải Trung tâm Kiểm nghiệm Thuốc, mỹ phẩm, thực phẩm, nguồn trung ương mã 199</t>
  </si>
  <si>
    <t>- Kinh phí xây dựng hệ thống xử lý chất thải Trung tâm Kiểm nghiệm Thuốc, mỹ phẩm, thực phẩm, nguồn ĐP, mã 200</t>
  </si>
  <si>
    <t>+ Kinh phí xây dựng hệ thống xử lý chất thải Trung tâm Kiểm nghiệm Thuốc, mỹ phẩm, thực phẩm, nguồn trung ương mã 199</t>
  </si>
  <si>
    <t>1. Giáo duc, đào tạo, dạy nghề (423.070, Mã DP 200)</t>
  </si>
  <si>
    <t>2. Quản lý hành chính  (423.340.341, Mã DP 200)</t>
  </si>
  <si>
    <t>3.1.1. Kinh phí thường xuyên hệ Dự phòng (Mã DP 200)</t>
  </si>
  <si>
    <t>3.1.2. Kinh phí thường xuyên hệ xã, phường (Mã DP 200)</t>
  </si>
  <si>
    <t>3.2. Hoạt động khám chữa bệnh (423.130.132, Mã DP 200)</t>
  </si>
  <si>
    <t>- KP tự chủ</t>
  </si>
  <si>
    <t>- Kinh phí Đại hội Đảng nhiệm kỳ 2020-2025</t>
  </si>
  <si>
    <t>3. Sự  nghiệp y tế, dân số và gia đình (423.130)</t>
  </si>
  <si>
    <t>3.4. Hoạt động Dân số (423.130.151, Mã DP 200)</t>
  </si>
  <si>
    <t>3.4.2.  Kinh phí không thường xuyên</t>
  </si>
  <si>
    <t>4. Đảm bảo xã hội (423.370.398)</t>
  </si>
  <si>
    <t>4.2. Kinh phí không thường xuyên</t>
  </si>
  <si>
    <t>4.1.Kinh phí thường xuyên</t>
  </si>
  <si>
    <t>DỰ TOÁN THU SỰ NGHIỆP, CHI NGÂN SÁCH NHÀ NƯỚC NĂM 2022</t>
  </si>
  <si>
    <t>( Kèm theo QĐ số   02a   /QĐ-TTYT ngày   10  tháng 01 năm 2022)</t>
  </si>
  <si>
    <t>Chi từ nguồn phí để lại, nguồn thu dịch vụ và nguồn thu khác</t>
  </si>
  <si>
    <t>Trong đó thực hiện trích CCTL theo quy định (Phần kinh phí này chưa giảm trừ NSNN)</t>
  </si>
  <si>
    <t>3.3. Hoạt động Y tế khác (423.130.139)</t>
  </si>
</sst>
</file>

<file path=xl/styles.xml><?xml version="1.0" encoding="utf-8"?>
<styleSheet xmlns="http://schemas.openxmlformats.org/spreadsheetml/2006/main">
  <numFmts count="10">
    <numFmt numFmtId="41" formatCode="_(* #,##0_);_(* \(#,##0\);_(* &quot;-&quot;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(* #,##0.0_);_(* \(#,##0.0\);_(* &quot;-&quot;??_);_(@_)"/>
    <numFmt numFmtId="171" formatCode="_-* #,##0.00\ _€_-;\-* #,##0.00\ _€_-;_-* &quot;-&quot;??\ _€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b/>
      <sz val="1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7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41" fontId="2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" fillId="0" borderId="0"/>
    <xf numFmtId="0" fontId="2" fillId="0" borderId="0"/>
    <xf numFmtId="0" fontId="2" fillId="0" borderId="0"/>
    <xf numFmtId="0" fontId="23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1" fillId="0" borderId="0"/>
    <xf numFmtId="0" fontId="3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0" fontId="2" fillId="0" borderId="0"/>
    <xf numFmtId="0" fontId="5" fillId="0" borderId="0"/>
    <xf numFmtId="0" fontId="32" fillId="0" borderId="0"/>
    <xf numFmtId="0" fontId="2" fillId="0" borderId="0"/>
    <xf numFmtId="0" fontId="2" fillId="0" borderId="0"/>
    <xf numFmtId="0" fontId="32" fillId="0" borderId="0"/>
    <xf numFmtId="0" fontId="23" fillId="0" borderId="0"/>
    <xf numFmtId="0" fontId="3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3" fillId="0" borderId="0"/>
    <xf numFmtId="0" fontId="11" fillId="0" borderId="0"/>
    <xf numFmtId="0" fontId="20" fillId="0" borderId="0"/>
  </cellStyleXfs>
  <cellXfs count="167">
    <xf numFmtId="0" fontId="0" fillId="0" borderId="0" xfId="0"/>
    <xf numFmtId="0" fontId="11" fillId="2" borderId="0" xfId="24" applyFont="1" applyFill="1"/>
    <xf numFmtId="0" fontId="10" fillId="2" borderId="0" xfId="24" applyFont="1" applyFill="1"/>
    <xf numFmtId="0" fontId="10" fillId="2" borderId="6" xfId="24" applyFont="1" applyFill="1" applyBorder="1" applyAlignment="1">
      <alignment horizontal="center" vertical="center" wrapText="1"/>
    </xf>
    <xf numFmtId="0" fontId="4" fillId="2" borderId="0" xfId="24" applyFont="1" applyFill="1"/>
    <xf numFmtId="0" fontId="3" fillId="2" borderId="0" xfId="24" applyFont="1" applyFill="1"/>
    <xf numFmtId="0" fontId="10" fillId="2" borderId="7" xfId="24" applyFont="1" applyFill="1" applyBorder="1"/>
    <xf numFmtId="0" fontId="3" fillId="2" borderId="8" xfId="24" applyFont="1" applyFill="1" applyBorder="1"/>
    <xf numFmtId="0" fontId="4" fillId="2" borderId="8" xfId="24" applyFont="1" applyFill="1" applyBorder="1"/>
    <xf numFmtId="0" fontId="10" fillId="2" borderId="8" xfId="24" applyFont="1" applyFill="1" applyBorder="1"/>
    <xf numFmtId="0" fontId="12" fillId="2" borderId="8" xfId="24" quotePrefix="1" applyFont="1" applyFill="1" applyBorder="1"/>
    <xf numFmtId="0" fontId="4" fillId="2" borderId="8" xfId="24" quotePrefix="1" applyFont="1" applyFill="1" applyBorder="1"/>
    <xf numFmtId="169" fontId="10" fillId="2" borderId="7" xfId="1" applyNumberFormat="1" applyFont="1" applyFill="1" applyBorder="1"/>
    <xf numFmtId="169" fontId="4" fillId="2" borderId="8" xfId="1" applyNumberFormat="1" applyFont="1" applyFill="1" applyBorder="1"/>
    <xf numFmtId="169" fontId="11" fillId="2" borderId="8" xfId="1" applyNumberFormat="1" applyFont="1" applyFill="1" applyBorder="1"/>
    <xf numFmtId="169" fontId="13" fillId="2" borderId="8" xfId="1" applyNumberFormat="1" applyFont="1" applyFill="1" applyBorder="1"/>
    <xf numFmtId="0" fontId="11" fillId="0" borderId="0" xfId="24" applyFont="1"/>
    <xf numFmtId="0" fontId="4" fillId="2" borderId="8" xfId="24" quotePrefix="1" applyFont="1" applyFill="1" applyBorder="1" applyAlignment="1">
      <alignment vertical="center" wrapText="1"/>
    </xf>
    <xf numFmtId="170" fontId="4" fillId="2" borderId="8" xfId="1" quotePrefix="1" applyNumberFormat="1" applyFont="1" applyFill="1" applyBorder="1"/>
    <xf numFmtId="170" fontId="11" fillId="2" borderId="8" xfId="1" applyNumberFormat="1" applyFont="1" applyFill="1" applyBorder="1"/>
    <xf numFmtId="170" fontId="11" fillId="2" borderId="0" xfId="1" applyNumberFormat="1" applyFont="1" applyFill="1"/>
    <xf numFmtId="0" fontId="10" fillId="2" borderId="0" xfId="24" applyFont="1" applyFill="1" applyAlignment="1"/>
    <xf numFmtId="169" fontId="3" fillId="2" borderId="8" xfId="1" applyNumberFormat="1" applyFont="1" applyFill="1" applyBorder="1"/>
    <xf numFmtId="169" fontId="10" fillId="2" borderId="8" xfId="1" applyNumberFormat="1" applyFont="1" applyFill="1" applyBorder="1"/>
    <xf numFmtId="0" fontId="3" fillId="2" borderId="2" xfId="24" applyFont="1" applyFill="1" applyBorder="1" applyAlignment="1">
      <alignment horizontal="center" vertical="center"/>
    </xf>
    <xf numFmtId="0" fontId="3" fillId="2" borderId="2" xfId="24" applyFont="1" applyFill="1" applyBorder="1" applyAlignment="1">
      <alignment horizontal="center" vertical="center" wrapText="1"/>
    </xf>
    <xf numFmtId="0" fontId="3" fillId="2" borderId="8" xfId="24" applyFont="1" applyFill="1" applyBorder="1" applyAlignment="1">
      <alignment vertical="center" wrapText="1"/>
    </xf>
    <xf numFmtId="0" fontId="4" fillId="4" borderId="8" xfId="24" quotePrefix="1" applyFont="1" applyFill="1" applyBorder="1"/>
    <xf numFmtId="0" fontId="4" fillId="4" borderId="0" xfId="24" applyFont="1" applyFill="1"/>
    <xf numFmtId="169" fontId="4" fillId="4" borderId="8" xfId="1" applyNumberFormat="1" applyFont="1" applyFill="1" applyBorder="1"/>
    <xf numFmtId="0" fontId="10" fillId="3" borderId="8" xfId="24" applyFont="1" applyFill="1" applyBorder="1"/>
    <xf numFmtId="0" fontId="10" fillId="3" borderId="0" xfId="24" applyFont="1" applyFill="1"/>
    <xf numFmtId="0" fontId="12" fillId="2" borderId="0" xfId="24" applyFont="1" applyFill="1"/>
    <xf numFmtId="0" fontId="25" fillId="2" borderId="0" xfId="24" applyFont="1" applyFill="1"/>
    <xf numFmtId="0" fontId="12" fillId="4" borderId="0" xfId="24" applyFont="1" applyFill="1"/>
    <xf numFmtId="0" fontId="25" fillId="2" borderId="8" xfId="24" applyFont="1" applyFill="1" applyBorder="1"/>
    <xf numFmtId="0" fontId="26" fillId="2" borderId="8" xfId="24" applyFont="1" applyFill="1" applyBorder="1"/>
    <xf numFmtId="0" fontId="27" fillId="2" borderId="0" xfId="24" applyFont="1" applyFill="1"/>
    <xf numFmtId="0" fontId="13" fillId="2" borderId="0" xfId="24" applyFont="1" applyFill="1"/>
    <xf numFmtId="0" fontId="26" fillId="2" borderId="0" xfId="24" applyFont="1" applyFill="1" applyBorder="1"/>
    <xf numFmtId="169" fontId="27" fillId="2" borderId="0" xfId="1" applyNumberFormat="1" applyFont="1" applyFill="1" applyBorder="1"/>
    <xf numFmtId="0" fontId="10" fillId="5" borderId="8" xfId="24" applyFont="1" applyFill="1" applyBorder="1"/>
    <xf numFmtId="169" fontId="10" fillId="5" borderId="8" xfId="1" applyNumberFormat="1" applyFont="1" applyFill="1" applyBorder="1"/>
    <xf numFmtId="0" fontId="10" fillId="5" borderId="0" xfId="24" applyFont="1" applyFill="1"/>
    <xf numFmtId="0" fontId="24" fillId="3" borderId="8" xfId="24" applyFont="1" applyFill="1" applyBorder="1"/>
    <xf numFmtId="0" fontId="24" fillId="3" borderId="0" xfId="24" applyFont="1" applyFill="1"/>
    <xf numFmtId="0" fontId="12" fillId="5" borderId="8" xfId="24" quotePrefix="1" applyFont="1" applyFill="1" applyBorder="1"/>
    <xf numFmtId="169" fontId="13" fillId="5" borderId="8" xfId="1" applyNumberFormat="1" applyFont="1" applyFill="1" applyBorder="1"/>
    <xf numFmtId="0" fontId="13" fillId="5" borderId="0" xfId="24" applyFont="1" applyFill="1"/>
    <xf numFmtId="0" fontId="14" fillId="2" borderId="0" xfId="24" applyFont="1" applyFill="1" applyBorder="1" applyAlignment="1"/>
    <xf numFmtId="0" fontId="11" fillId="2" borderId="1" xfId="24" applyFont="1" applyFill="1" applyBorder="1" applyAlignment="1"/>
    <xf numFmtId="169" fontId="11" fillId="2" borderId="1" xfId="24" applyNumberFormat="1" applyFont="1" applyFill="1" applyBorder="1" applyAlignment="1"/>
    <xf numFmtId="0" fontId="15" fillId="2" borderId="0" xfId="24" applyFont="1" applyFill="1" applyBorder="1" applyAlignment="1"/>
    <xf numFmtId="169" fontId="11" fillId="2" borderId="0" xfId="24" applyNumberFormat="1" applyFont="1" applyFill="1"/>
    <xf numFmtId="169" fontId="24" fillId="3" borderId="8" xfId="1" applyNumberFormat="1" applyFont="1" applyFill="1" applyBorder="1"/>
    <xf numFmtId="3" fontId="4" fillId="2" borderId="8" xfId="1" applyNumberFormat="1" applyFont="1" applyFill="1" applyBorder="1"/>
    <xf numFmtId="3" fontId="4" fillId="4" borderId="8" xfId="1" applyNumberFormat="1" applyFont="1" applyFill="1" applyBorder="1"/>
    <xf numFmtId="169" fontId="10" fillId="3" borderId="8" xfId="1" applyNumberFormat="1" applyFont="1" applyFill="1" applyBorder="1"/>
    <xf numFmtId="3" fontId="12" fillId="2" borderId="8" xfId="1" applyNumberFormat="1" applyFont="1" applyFill="1" applyBorder="1"/>
    <xf numFmtId="169" fontId="12" fillId="2" borderId="8" xfId="1" applyNumberFormat="1" applyFont="1" applyFill="1" applyBorder="1"/>
    <xf numFmtId="3" fontId="12" fillId="4" borderId="8" xfId="1" applyNumberFormat="1" applyFont="1" applyFill="1" applyBorder="1"/>
    <xf numFmtId="169" fontId="12" fillId="4" borderId="8" xfId="1" applyNumberFormat="1" applyFont="1" applyFill="1" applyBorder="1"/>
    <xf numFmtId="169" fontId="12" fillId="5" borderId="8" xfId="1" applyNumberFormat="1" applyFont="1" applyFill="1" applyBorder="1"/>
    <xf numFmtId="169" fontId="25" fillId="2" borderId="8" xfId="1" applyNumberFormat="1" applyFont="1" applyFill="1" applyBorder="1"/>
    <xf numFmtId="169" fontId="26" fillId="2" borderId="8" xfId="1" applyNumberFormat="1" applyFont="1" applyFill="1" applyBorder="1"/>
    <xf numFmtId="169" fontId="26" fillId="2" borderId="0" xfId="1" applyNumberFormat="1" applyFont="1" applyFill="1" applyBorder="1"/>
    <xf numFmtId="169" fontId="12" fillId="2" borderId="0" xfId="1" applyNumberFormat="1" applyFont="1" applyFill="1" applyBorder="1"/>
    <xf numFmtId="169" fontId="16" fillId="2" borderId="0" xfId="1" applyNumberFormat="1" applyFont="1" applyFill="1" applyBorder="1"/>
    <xf numFmtId="169" fontId="11" fillId="4" borderId="8" xfId="1" applyNumberFormat="1" applyFont="1" applyFill="1" applyBorder="1"/>
    <xf numFmtId="0" fontId="11" fillId="4" borderId="0" xfId="24" applyFont="1" applyFill="1"/>
    <xf numFmtId="0" fontId="26" fillId="2" borderId="11" xfId="24" applyFont="1" applyFill="1" applyBorder="1"/>
    <xf numFmtId="169" fontId="26" fillId="2" borderId="11" xfId="1" applyNumberFormat="1" applyFont="1" applyFill="1" applyBorder="1"/>
    <xf numFmtId="169" fontId="12" fillId="2" borderId="11" xfId="1" applyNumberFormat="1" applyFont="1" applyFill="1" applyBorder="1"/>
    <xf numFmtId="169" fontId="27" fillId="2" borderId="11" xfId="1" applyNumberFormat="1" applyFont="1" applyFill="1" applyBorder="1"/>
    <xf numFmtId="169" fontId="28" fillId="2" borderId="8" xfId="1" applyNumberFormat="1" applyFont="1" applyFill="1" applyBorder="1"/>
    <xf numFmtId="169" fontId="29" fillId="2" borderId="8" xfId="1" applyNumberFormat="1" applyFont="1" applyFill="1" applyBorder="1"/>
    <xf numFmtId="0" fontId="12" fillId="2" borderId="8" xfId="24" applyFont="1" applyFill="1" applyBorder="1"/>
    <xf numFmtId="0" fontId="16" fillId="2" borderId="8" xfId="24" applyFont="1" applyFill="1" applyBorder="1" applyAlignment="1">
      <alignment vertical="center" wrapText="1"/>
    </xf>
    <xf numFmtId="170" fontId="4" fillId="2" borderId="8" xfId="1" applyNumberFormat="1" applyFont="1" applyFill="1" applyBorder="1"/>
    <xf numFmtId="0" fontId="16" fillId="2" borderId="8" xfId="24" applyFont="1" applyFill="1" applyBorder="1"/>
    <xf numFmtId="169" fontId="16" fillId="2" borderId="8" xfId="1" applyNumberFormat="1" applyFont="1" applyFill="1" applyBorder="1"/>
    <xf numFmtId="0" fontId="30" fillId="2" borderId="0" xfId="24" applyFont="1" applyFill="1"/>
    <xf numFmtId="169" fontId="30" fillId="2" borderId="8" xfId="1" applyNumberFormat="1" applyFont="1" applyFill="1" applyBorder="1"/>
    <xf numFmtId="0" fontId="16" fillId="2" borderId="0" xfId="24" applyFont="1" applyFill="1" applyBorder="1"/>
    <xf numFmtId="169" fontId="4" fillId="2" borderId="0" xfId="1" applyNumberFormat="1" applyFont="1" applyFill="1" applyBorder="1"/>
    <xf numFmtId="169" fontId="30" fillId="2" borderId="0" xfId="1" applyNumberFormat="1" applyFont="1" applyFill="1" applyBorder="1"/>
    <xf numFmtId="0" fontId="16" fillId="2" borderId="0" xfId="24" quotePrefix="1" applyFont="1" applyFill="1" applyBorder="1"/>
    <xf numFmtId="0" fontId="11" fillId="2" borderId="0" xfId="24" applyFont="1" applyFill="1" applyBorder="1" applyAlignment="1"/>
    <xf numFmtId="43" fontId="4" fillId="2" borderId="8" xfId="1" applyFont="1" applyFill="1" applyBorder="1"/>
    <xf numFmtId="0" fontId="29" fillId="2" borderId="0" xfId="24" applyFont="1" applyFill="1"/>
    <xf numFmtId="0" fontId="4" fillId="6" borderId="0" xfId="24" applyFont="1" applyFill="1"/>
    <xf numFmtId="0" fontId="16" fillId="3" borderId="0" xfId="24" applyFont="1" applyFill="1" applyBorder="1"/>
    <xf numFmtId="169" fontId="16" fillId="3" borderId="0" xfId="1" applyNumberFormat="1" applyFont="1" applyFill="1" applyBorder="1"/>
    <xf numFmtId="169" fontId="4" fillId="3" borderId="0" xfId="1" applyNumberFormat="1" applyFont="1" applyFill="1" applyBorder="1"/>
    <xf numFmtId="169" fontId="30" fillId="3" borderId="0" xfId="1" applyNumberFormat="1" applyFont="1" applyFill="1" applyBorder="1"/>
    <xf numFmtId="0" fontId="30" fillId="3" borderId="0" xfId="24" applyFont="1" applyFill="1"/>
    <xf numFmtId="0" fontId="30" fillId="5" borderId="8" xfId="24" applyFont="1" applyFill="1" applyBorder="1" applyAlignment="1">
      <alignment vertical="center" wrapText="1"/>
    </xf>
    <xf numFmtId="169" fontId="30" fillId="5" borderId="8" xfId="1" applyNumberFormat="1" applyFont="1" applyFill="1" applyBorder="1"/>
    <xf numFmtId="0" fontId="30" fillId="5" borderId="0" xfId="24" applyFont="1" applyFill="1"/>
    <xf numFmtId="0" fontId="10" fillId="2" borderId="4" xfId="24" applyFont="1" applyFill="1" applyBorder="1" applyAlignment="1"/>
    <xf numFmtId="169" fontId="11" fillId="2" borderId="0" xfId="24" applyNumberFormat="1" applyFont="1" applyFill="1" applyBorder="1" applyAlignment="1"/>
    <xf numFmtId="43" fontId="11" fillId="2" borderId="0" xfId="1" applyFont="1" applyFill="1"/>
    <xf numFmtId="43" fontId="10" fillId="2" borderId="8" xfId="1" applyFont="1" applyFill="1" applyBorder="1"/>
    <xf numFmtId="43" fontId="10" fillId="2" borderId="6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10" fillId="2" borderId="7" xfId="1" applyFont="1" applyFill="1" applyBorder="1"/>
    <xf numFmtId="43" fontId="3" fillId="2" borderId="8" xfId="1" applyFont="1" applyFill="1" applyBorder="1"/>
    <xf numFmtId="43" fontId="10" fillId="5" borderId="8" xfId="1" applyFont="1" applyFill="1" applyBorder="1"/>
    <xf numFmtId="43" fontId="24" fillId="3" borderId="8" xfId="1" applyFont="1" applyFill="1" applyBorder="1"/>
    <xf numFmtId="43" fontId="4" fillId="4" borderId="8" xfId="1" applyFont="1" applyFill="1" applyBorder="1"/>
    <xf numFmtId="43" fontId="10" fillId="3" borderId="8" xfId="1" applyFont="1" applyFill="1" applyBorder="1"/>
    <xf numFmtId="43" fontId="25" fillId="2" borderId="8" xfId="1" applyFont="1" applyFill="1" applyBorder="1"/>
    <xf numFmtId="43" fontId="12" fillId="2" borderId="8" xfId="1" applyFont="1" applyFill="1" applyBorder="1"/>
    <xf numFmtId="43" fontId="12" fillId="4" borderId="8" xfId="1" applyFont="1" applyFill="1" applyBorder="1"/>
    <xf numFmtId="43" fontId="12" fillId="5" borderId="8" xfId="1" applyFont="1" applyFill="1" applyBorder="1"/>
    <xf numFmtId="43" fontId="26" fillId="2" borderId="8" xfId="1" applyFont="1" applyFill="1" applyBorder="1"/>
    <xf numFmtId="43" fontId="12" fillId="2" borderId="11" xfId="1" applyFont="1" applyFill="1" applyBorder="1"/>
    <xf numFmtId="43" fontId="30" fillId="5" borderId="8" xfId="1" applyFont="1" applyFill="1" applyBorder="1"/>
    <xf numFmtId="43" fontId="16" fillId="2" borderId="8" xfId="1" applyFont="1" applyFill="1" applyBorder="1"/>
    <xf numFmtId="43" fontId="12" fillId="2" borderId="0" xfId="1" applyFont="1" applyFill="1" applyBorder="1"/>
    <xf numFmtId="43" fontId="4" fillId="3" borderId="0" xfId="1" applyFont="1" applyFill="1" applyBorder="1"/>
    <xf numFmtId="43" fontId="4" fillId="2" borderId="0" xfId="1" applyFont="1" applyFill="1" applyBorder="1"/>
    <xf numFmtId="43" fontId="26" fillId="2" borderId="0" xfId="1" applyFont="1" applyFill="1" applyBorder="1"/>
    <xf numFmtId="43" fontId="3" fillId="2" borderId="2" xfId="1" applyFont="1" applyFill="1" applyBorder="1" applyAlignment="1">
      <alignment horizontal="center" vertical="center"/>
    </xf>
    <xf numFmtId="2" fontId="11" fillId="2" borderId="0" xfId="24" applyNumberFormat="1" applyFont="1" applyFill="1"/>
    <xf numFmtId="2" fontId="11" fillId="2" borderId="0" xfId="1" applyNumberFormat="1" applyFont="1" applyFill="1"/>
    <xf numFmtId="0" fontId="15" fillId="2" borderId="1" xfId="24" applyFont="1" applyFill="1" applyBorder="1" applyAlignment="1">
      <alignment horizontal="center"/>
    </xf>
    <xf numFmtId="0" fontId="15" fillId="2" borderId="0" xfId="24" applyFont="1" applyFill="1"/>
    <xf numFmtId="0" fontId="10" fillId="2" borderId="6" xfId="24" applyFont="1" applyFill="1" applyBorder="1" applyAlignment="1">
      <alignment horizontal="center" vertical="center"/>
    </xf>
    <xf numFmtId="0" fontId="35" fillId="2" borderId="2" xfId="24" applyFont="1" applyFill="1" applyBorder="1" applyAlignment="1">
      <alignment horizontal="center" vertical="center"/>
    </xf>
    <xf numFmtId="0" fontId="35" fillId="2" borderId="2" xfId="24" quotePrefix="1" applyFont="1" applyFill="1" applyBorder="1" applyAlignment="1">
      <alignment horizontal="center" vertical="center"/>
    </xf>
    <xf numFmtId="0" fontId="35" fillId="2" borderId="6" xfId="24" applyFont="1" applyFill="1" applyBorder="1"/>
    <xf numFmtId="169" fontId="35" fillId="2" borderId="6" xfId="1" applyNumberFormat="1" applyFont="1" applyFill="1" applyBorder="1"/>
    <xf numFmtId="0" fontId="36" fillId="2" borderId="6" xfId="24" applyFont="1" applyFill="1" applyBorder="1"/>
    <xf numFmtId="169" fontId="36" fillId="2" borderId="6" xfId="1" applyNumberFormat="1" applyFont="1" applyFill="1" applyBorder="1"/>
    <xf numFmtId="0" fontId="35" fillId="2" borderId="6" xfId="24" applyFont="1" applyFill="1" applyBorder="1" applyAlignment="1">
      <alignment vertical="center" wrapText="1"/>
    </xf>
    <xf numFmtId="0" fontId="36" fillId="2" borderId="6" xfId="24" quotePrefix="1" applyFont="1" applyFill="1" applyBorder="1"/>
    <xf numFmtId="0" fontId="36" fillId="2" borderId="6" xfId="24" quotePrefix="1" applyFont="1" applyFill="1" applyBorder="1" applyAlignment="1">
      <alignment vertical="center" wrapText="1"/>
    </xf>
    <xf numFmtId="170" fontId="36" fillId="2" borderId="6" xfId="1" quotePrefix="1" applyNumberFormat="1" applyFont="1" applyFill="1" applyBorder="1"/>
    <xf numFmtId="0" fontId="36" fillId="2" borderId="6" xfId="24" applyFont="1" applyFill="1" applyBorder="1" applyAlignment="1">
      <alignment horizontal="left"/>
    </xf>
    <xf numFmtId="0" fontId="36" fillId="2" borderId="10" xfId="24" quotePrefix="1" applyFont="1" applyFill="1" applyBorder="1"/>
    <xf numFmtId="169" fontId="36" fillId="2" borderId="10" xfId="1" applyNumberFormat="1" applyFont="1" applyFill="1" applyBorder="1"/>
    <xf numFmtId="0" fontId="36" fillId="2" borderId="8" xfId="24" applyFont="1" applyFill="1" applyBorder="1"/>
    <xf numFmtId="169" fontId="36" fillId="2" borderId="8" xfId="1" applyNumberFormat="1" applyFont="1" applyFill="1" applyBorder="1"/>
    <xf numFmtId="0" fontId="36" fillId="2" borderId="8" xfId="24" quotePrefix="1" applyFont="1" applyFill="1" applyBorder="1"/>
    <xf numFmtId="0" fontId="35" fillId="2" borderId="8" xfId="24" applyFont="1" applyFill="1" applyBorder="1"/>
    <xf numFmtId="169" fontId="35" fillId="2" borderId="8" xfId="1" applyNumberFormat="1" applyFont="1" applyFill="1" applyBorder="1"/>
    <xf numFmtId="0" fontId="37" fillId="2" borderId="8" xfId="24" applyFont="1" applyFill="1" applyBorder="1"/>
    <xf numFmtId="169" fontId="37" fillId="2" borderId="8" xfId="1" applyNumberFormat="1" applyFont="1" applyFill="1" applyBorder="1"/>
    <xf numFmtId="0" fontId="37" fillId="2" borderId="11" xfId="24" applyFont="1" applyFill="1" applyBorder="1"/>
    <xf numFmtId="169" fontId="37" fillId="2" borderId="11" xfId="1" applyNumberFormat="1" applyFont="1" applyFill="1" applyBorder="1"/>
    <xf numFmtId="0" fontId="37" fillId="2" borderId="8" xfId="24" applyFont="1" applyFill="1" applyBorder="1" applyAlignment="1">
      <alignment vertical="center" wrapText="1"/>
    </xf>
    <xf numFmtId="0" fontId="35" fillId="2" borderId="8" xfId="24" applyFont="1" applyFill="1" applyBorder="1" applyAlignment="1">
      <alignment vertical="center" wrapText="1"/>
    </xf>
    <xf numFmtId="169" fontId="38" fillId="2" borderId="8" xfId="1" applyNumberFormat="1" applyFont="1" applyFill="1" applyBorder="1"/>
    <xf numFmtId="0" fontId="36" fillId="2" borderId="9" xfId="24" quotePrefix="1" applyFont="1" applyFill="1" applyBorder="1"/>
    <xf numFmtId="169" fontId="36" fillId="2" borderId="9" xfId="1" applyNumberFormat="1" applyFont="1" applyFill="1" applyBorder="1"/>
    <xf numFmtId="0" fontId="37" fillId="0" borderId="6" xfId="24" applyFont="1" applyBorder="1"/>
    <xf numFmtId="0" fontId="36" fillId="0" borderId="6" xfId="24" applyFont="1" applyBorder="1"/>
    <xf numFmtId="0" fontId="10" fillId="2" borderId="3" xfId="24" applyFont="1" applyFill="1" applyBorder="1" applyAlignment="1">
      <alignment horizontal="center"/>
    </xf>
    <xf numFmtId="0" fontId="10" fillId="2" borderId="4" xfId="24" applyFont="1" applyFill="1" applyBorder="1" applyAlignment="1">
      <alignment horizontal="center"/>
    </xf>
    <xf numFmtId="0" fontId="10" fillId="2" borderId="5" xfId="24" applyFont="1" applyFill="1" applyBorder="1" applyAlignment="1">
      <alignment horizontal="center"/>
    </xf>
    <xf numFmtId="0" fontId="10" fillId="2" borderId="0" xfId="24" applyFont="1" applyFill="1" applyAlignment="1">
      <alignment horizontal="center"/>
    </xf>
    <xf numFmtId="0" fontId="14" fillId="2" borderId="0" xfId="24" applyFont="1" applyFill="1" applyBorder="1" applyAlignment="1">
      <alignment horizontal="center"/>
    </xf>
    <xf numFmtId="0" fontId="15" fillId="2" borderId="0" xfId="24" applyFont="1" applyFill="1" applyBorder="1" applyAlignment="1">
      <alignment horizontal="center"/>
    </xf>
    <xf numFmtId="0" fontId="10" fillId="2" borderId="6" xfId="24" applyFont="1" applyFill="1" applyBorder="1" applyAlignment="1">
      <alignment horizontal="center" vertical="center"/>
    </xf>
    <xf numFmtId="0" fontId="15" fillId="2" borderId="0" xfId="24" applyFont="1" applyFill="1" applyAlignment="1">
      <alignment horizontal="center"/>
    </xf>
    <xf numFmtId="0" fontId="34" fillId="0" borderId="0" xfId="24" applyFont="1" applyAlignment="1">
      <alignment horizontal="center"/>
    </xf>
  </cellXfs>
  <cellStyles count="76">
    <cellStyle name="Bình thường 2" xfId="75"/>
    <cellStyle name="Chuẩn" xfId="0" builtinId="0"/>
    <cellStyle name="Chuẩn 2" xfId="48"/>
    <cellStyle name="Chuẩn 2 2 2" xfId="49"/>
    <cellStyle name="Chuẩn 3" xfId="50"/>
    <cellStyle name="Chuẩn 7" xfId="51"/>
    <cellStyle name="Comma [0] 2" xfId="26"/>
    <cellStyle name="Comma 10" xfId="52"/>
    <cellStyle name="Comma 2" xfId="20"/>
    <cellStyle name="Comma 2 2" xfId="27"/>
    <cellStyle name="Comma 2 3" xfId="28"/>
    <cellStyle name="Comma 3" xfId="21"/>
    <cellStyle name="Comma 3 2" xfId="29"/>
    <cellStyle name="Comma 3 2 2" xfId="46"/>
    <cellStyle name="Comma 3 2 2 2" xfId="53"/>
    <cellStyle name="Comma 3 2 3" xfId="54"/>
    <cellStyle name="Comma 3 3" xfId="30"/>
    <cellStyle name="Comma 3 3 2" xfId="55"/>
    <cellStyle name="Comma 3 4" xfId="56"/>
    <cellStyle name="Comma 4" xfId="22"/>
    <cellStyle name="Comma 4 2" xfId="31"/>
    <cellStyle name="Comma 5" xfId="25"/>
    <cellStyle name="Comma 5 2" xfId="57"/>
    <cellStyle name="Comma 6" xfId="32"/>
    <cellStyle name="Comma 7" xfId="33"/>
    <cellStyle name="Comma 8" xfId="58"/>
    <cellStyle name="Comma 9" xfId="59"/>
    <cellStyle name="Comma0" xfId="3"/>
    <cellStyle name="Currency0" xfId="4"/>
    <cellStyle name="Date" xfId="5"/>
    <cellStyle name="Dấu phảy" xfId="1" builtinId="3"/>
    <cellStyle name="Dấu phảy 2" xfId="34"/>
    <cellStyle name="Dấu phảy 3" xfId="60"/>
    <cellStyle name="Fixed" xfId="6"/>
    <cellStyle name="Normal 10" xfId="47"/>
    <cellStyle name="Normal 2" xfId="2"/>
    <cellStyle name="Normal 2 2" xfId="19"/>
    <cellStyle name="Normal 2 2 2" xfId="61"/>
    <cellStyle name="Normal 2 2 3" xfId="74"/>
    <cellStyle name="Normal 2 3" xfId="35"/>
    <cellStyle name="Normal 2 3 2" xfId="36"/>
    <cellStyle name="Normal 2 3 3" xfId="62"/>
    <cellStyle name="Normal 2 4" xfId="37"/>
    <cellStyle name="Normal 2 5" xfId="38"/>
    <cellStyle name="Normal 2 5 2" xfId="39"/>
    <cellStyle name="Normal 2 5 2 2" xfId="63"/>
    <cellStyle name="Normal 2 5 3" xfId="40"/>
    <cellStyle name="Normal 2 6" xfId="64"/>
    <cellStyle name="Normal 3" xfId="23"/>
    <cellStyle name="Normal 4" xfId="7"/>
    <cellStyle name="Normal 4 2" xfId="41"/>
    <cellStyle name="Normal 5" xfId="24"/>
    <cellStyle name="Normal 5 2" xfId="42"/>
    <cellStyle name="Normal 5 3" xfId="73"/>
    <cellStyle name="Normal 6" xfId="43"/>
    <cellStyle name="Normal 6 2" xfId="65"/>
    <cellStyle name="Normal 7" xfId="44"/>
    <cellStyle name="Normal 7 2" xfId="66"/>
    <cellStyle name="Normal 8" xfId="45"/>
    <cellStyle name="Normal 8 2" xfId="67"/>
    <cellStyle name="Normal 9" xfId="68"/>
    <cellStyle name="Normal 9 2" xfId="69"/>
    <cellStyle name="Percent 2" xfId="70"/>
    <cellStyle name="Percent 2 2" xfId="71"/>
    <cellStyle name="Percent 3" xfId="7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1"/>
  <sheetViews>
    <sheetView topLeftCell="A7" workbookViewId="0">
      <pane xSplit="4455" ySplit="3165" topLeftCell="A10" activePane="bottomRight"/>
      <selection sqref="A1:XFD1"/>
      <selection pane="topRight" activeCell="Q7" sqref="Q7"/>
      <selection pane="bottomLeft" activeCell="A54" sqref="A54"/>
      <selection pane="bottomRight" activeCell="U95" sqref="U95"/>
    </sheetView>
  </sheetViews>
  <sheetFormatPr defaultRowHeight="15.75"/>
  <cols>
    <col min="1" max="1" width="48.5703125" style="1" customWidth="1"/>
    <col min="2" max="2" width="18.85546875" style="1" customWidth="1"/>
    <col min="3" max="3" width="12.28515625" style="1" hidden="1" customWidth="1"/>
    <col min="4" max="4" width="14.5703125" style="1" hidden="1" customWidth="1"/>
    <col min="5" max="5" width="14.28515625" style="1" customWidth="1"/>
    <col min="6" max="6" width="11" style="1" customWidth="1"/>
    <col min="7" max="7" width="12.5703125" style="1" customWidth="1"/>
    <col min="8" max="8" width="13.140625" style="1" customWidth="1"/>
    <col min="9" max="9" width="10.85546875" style="1" customWidth="1"/>
    <col min="10" max="10" width="10.28515625" style="1" hidden="1" customWidth="1"/>
    <col min="11" max="11" width="12.5703125" style="1" customWidth="1"/>
    <col min="12" max="12" width="12.7109375" style="1" customWidth="1"/>
    <col min="13" max="13" width="12" style="101" customWidth="1"/>
    <col min="14" max="14" width="13.42578125" style="101" customWidth="1"/>
    <col min="15" max="15" width="13.5703125" style="101" customWidth="1"/>
    <col min="16" max="16" width="14.140625" style="101" customWidth="1"/>
    <col min="17" max="17" width="13.85546875" style="101" customWidth="1"/>
    <col min="18" max="18" width="12.7109375" style="101" customWidth="1"/>
    <col min="19" max="19" width="12.140625" style="101" customWidth="1"/>
    <col min="20" max="20" width="12" style="1" customWidth="1"/>
    <col min="21" max="21" width="10.140625" style="1" customWidth="1"/>
    <col min="22" max="22" width="12.7109375" style="1" hidden="1" customWidth="1"/>
    <col min="23" max="23" width="9" style="1" hidden="1" customWidth="1"/>
    <col min="24" max="24" width="9.5703125" style="1" customWidth="1"/>
    <col min="25" max="25" width="10.28515625" style="1" customWidth="1"/>
    <col min="26" max="250" width="9.140625" style="1"/>
    <col min="251" max="251" width="1.42578125" style="1" customWidth="1"/>
    <col min="252" max="252" width="0" style="1" hidden="1" customWidth="1"/>
    <col min="253" max="253" width="50.5703125" style="1" customWidth="1"/>
    <col min="254" max="255" width="0" style="1" hidden="1" customWidth="1"/>
    <col min="256" max="256" width="15" style="1" customWidth="1"/>
    <col min="257" max="257" width="13.28515625" style="1" customWidth="1"/>
    <col min="258" max="258" width="12.42578125" style="1" customWidth="1"/>
    <col min="259" max="259" width="12.140625" style="1" customWidth="1"/>
    <col min="260" max="260" width="10.42578125" style="1" customWidth="1"/>
    <col min="261" max="261" width="11.85546875" style="1" customWidth="1"/>
    <col min="262" max="262" width="12.85546875" style="1" customWidth="1"/>
    <col min="263" max="263" width="11.42578125" style="1" customWidth="1"/>
    <col min="264" max="264" width="11.5703125" style="1" customWidth="1"/>
    <col min="265" max="265" width="11.140625" style="1" customWidth="1"/>
    <col min="266" max="267" width="9.7109375" style="1" customWidth="1"/>
    <col min="268" max="268" width="12" style="1" bestFit="1" customWidth="1"/>
    <col min="269" max="269" width="10.7109375" style="1" customWidth="1"/>
    <col min="270" max="270" width="12.140625" style="1" customWidth="1"/>
    <col min="271" max="271" width="10.5703125" style="1" customWidth="1"/>
    <col min="272" max="272" width="10.7109375" style="1" customWidth="1"/>
    <col min="273" max="273" width="12.85546875" style="1" customWidth="1"/>
    <col min="274" max="274" width="12.28515625" style="1" customWidth="1"/>
    <col min="275" max="275" width="12.42578125" style="1" customWidth="1"/>
    <col min="276" max="276" width="12" style="1" customWidth="1"/>
    <col min="277" max="277" width="10.85546875" style="1" bestFit="1" customWidth="1"/>
    <col min="278" max="278" width="13.42578125" style="1" customWidth="1"/>
    <col min="279" max="279" width="11.85546875" style="1" customWidth="1"/>
    <col min="280" max="280" width="12.5703125" style="1" customWidth="1"/>
    <col min="281" max="506" width="9.140625" style="1"/>
    <col min="507" max="507" width="1.42578125" style="1" customWidth="1"/>
    <col min="508" max="508" width="0" style="1" hidden="1" customWidth="1"/>
    <col min="509" max="509" width="50.5703125" style="1" customWidth="1"/>
    <col min="510" max="511" width="0" style="1" hidden="1" customWidth="1"/>
    <col min="512" max="512" width="15" style="1" customWidth="1"/>
    <col min="513" max="513" width="13.28515625" style="1" customWidth="1"/>
    <col min="514" max="514" width="12.42578125" style="1" customWidth="1"/>
    <col min="515" max="515" width="12.140625" style="1" customWidth="1"/>
    <col min="516" max="516" width="10.42578125" style="1" customWidth="1"/>
    <col min="517" max="517" width="11.85546875" style="1" customWidth="1"/>
    <col min="518" max="518" width="12.85546875" style="1" customWidth="1"/>
    <col min="519" max="519" width="11.42578125" style="1" customWidth="1"/>
    <col min="520" max="520" width="11.5703125" style="1" customWidth="1"/>
    <col min="521" max="521" width="11.140625" style="1" customWidth="1"/>
    <col min="522" max="523" width="9.7109375" style="1" customWidth="1"/>
    <col min="524" max="524" width="12" style="1" bestFit="1" customWidth="1"/>
    <col min="525" max="525" width="10.7109375" style="1" customWidth="1"/>
    <col min="526" max="526" width="12.140625" style="1" customWidth="1"/>
    <col min="527" max="527" width="10.5703125" style="1" customWidth="1"/>
    <col min="528" max="528" width="10.7109375" style="1" customWidth="1"/>
    <col min="529" max="529" width="12.85546875" style="1" customWidth="1"/>
    <col min="530" max="530" width="12.28515625" style="1" customWidth="1"/>
    <col min="531" max="531" width="12.42578125" style="1" customWidth="1"/>
    <col min="532" max="532" width="12" style="1" customWidth="1"/>
    <col min="533" max="533" width="10.85546875" style="1" bestFit="1" customWidth="1"/>
    <col min="534" max="534" width="13.42578125" style="1" customWidth="1"/>
    <col min="535" max="535" width="11.85546875" style="1" customWidth="1"/>
    <col min="536" max="536" width="12.5703125" style="1" customWidth="1"/>
    <col min="537" max="762" width="9.140625" style="1"/>
    <col min="763" max="763" width="1.42578125" style="1" customWidth="1"/>
    <col min="764" max="764" width="0" style="1" hidden="1" customWidth="1"/>
    <col min="765" max="765" width="50.5703125" style="1" customWidth="1"/>
    <col min="766" max="767" width="0" style="1" hidden="1" customWidth="1"/>
    <col min="768" max="768" width="15" style="1" customWidth="1"/>
    <col min="769" max="769" width="13.28515625" style="1" customWidth="1"/>
    <col min="770" max="770" width="12.42578125" style="1" customWidth="1"/>
    <col min="771" max="771" width="12.140625" style="1" customWidth="1"/>
    <col min="772" max="772" width="10.42578125" style="1" customWidth="1"/>
    <col min="773" max="773" width="11.85546875" style="1" customWidth="1"/>
    <col min="774" max="774" width="12.85546875" style="1" customWidth="1"/>
    <col min="775" max="775" width="11.42578125" style="1" customWidth="1"/>
    <col min="776" max="776" width="11.5703125" style="1" customWidth="1"/>
    <col min="777" max="777" width="11.140625" style="1" customWidth="1"/>
    <col min="778" max="779" width="9.7109375" style="1" customWidth="1"/>
    <col min="780" max="780" width="12" style="1" bestFit="1" customWidth="1"/>
    <col min="781" max="781" width="10.7109375" style="1" customWidth="1"/>
    <col min="782" max="782" width="12.140625" style="1" customWidth="1"/>
    <col min="783" max="783" width="10.5703125" style="1" customWidth="1"/>
    <col min="784" max="784" width="10.7109375" style="1" customWidth="1"/>
    <col min="785" max="785" width="12.85546875" style="1" customWidth="1"/>
    <col min="786" max="786" width="12.28515625" style="1" customWidth="1"/>
    <col min="787" max="787" width="12.42578125" style="1" customWidth="1"/>
    <col min="788" max="788" width="12" style="1" customWidth="1"/>
    <col min="789" max="789" width="10.85546875" style="1" bestFit="1" customWidth="1"/>
    <col min="790" max="790" width="13.42578125" style="1" customWidth="1"/>
    <col min="791" max="791" width="11.85546875" style="1" customWidth="1"/>
    <col min="792" max="792" width="12.5703125" style="1" customWidth="1"/>
    <col min="793" max="1018" width="9.140625" style="1"/>
    <col min="1019" max="1019" width="1.42578125" style="1" customWidth="1"/>
    <col min="1020" max="1020" width="0" style="1" hidden="1" customWidth="1"/>
    <col min="1021" max="1021" width="50.5703125" style="1" customWidth="1"/>
    <col min="1022" max="1023" width="0" style="1" hidden="1" customWidth="1"/>
    <col min="1024" max="1024" width="15" style="1" customWidth="1"/>
    <col min="1025" max="1025" width="13.28515625" style="1" customWidth="1"/>
    <col min="1026" max="1026" width="12.42578125" style="1" customWidth="1"/>
    <col min="1027" max="1027" width="12.140625" style="1" customWidth="1"/>
    <col min="1028" max="1028" width="10.42578125" style="1" customWidth="1"/>
    <col min="1029" max="1029" width="11.85546875" style="1" customWidth="1"/>
    <col min="1030" max="1030" width="12.85546875" style="1" customWidth="1"/>
    <col min="1031" max="1031" width="11.42578125" style="1" customWidth="1"/>
    <col min="1032" max="1032" width="11.5703125" style="1" customWidth="1"/>
    <col min="1033" max="1033" width="11.140625" style="1" customWidth="1"/>
    <col min="1034" max="1035" width="9.7109375" style="1" customWidth="1"/>
    <col min="1036" max="1036" width="12" style="1" bestFit="1" customWidth="1"/>
    <col min="1037" max="1037" width="10.7109375" style="1" customWidth="1"/>
    <col min="1038" max="1038" width="12.140625" style="1" customWidth="1"/>
    <col min="1039" max="1039" width="10.5703125" style="1" customWidth="1"/>
    <col min="1040" max="1040" width="10.7109375" style="1" customWidth="1"/>
    <col min="1041" max="1041" width="12.85546875" style="1" customWidth="1"/>
    <col min="1042" max="1042" width="12.28515625" style="1" customWidth="1"/>
    <col min="1043" max="1043" width="12.42578125" style="1" customWidth="1"/>
    <col min="1044" max="1044" width="12" style="1" customWidth="1"/>
    <col min="1045" max="1045" width="10.85546875" style="1" bestFit="1" customWidth="1"/>
    <col min="1046" max="1046" width="13.42578125" style="1" customWidth="1"/>
    <col min="1047" max="1047" width="11.85546875" style="1" customWidth="1"/>
    <col min="1048" max="1048" width="12.5703125" style="1" customWidth="1"/>
    <col min="1049" max="1274" width="9.140625" style="1"/>
    <col min="1275" max="1275" width="1.42578125" style="1" customWidth="1"/>
    <col min="1276" max="1276" width="0" style="1" hidden="1" customWidth="1"/>
    <col min="1277" max="1277" width="50.5703125" style="1" customWidth="1"/>
    <col min="1278" max="1279" width="0" style="1" hidden="1" customWidth="1"/>
    <col min="1280" max="1280" width="15" style="1" customWidth="1"/>
    <col min="1281" max="1281" width="13.28515625" style="1" customWidth="1"/>
    <col min="1282" max="1282" width="12.42578125" style="1" customWidth="1"/>
    <col min="1283" max="1283" width="12.140625" style="1" customWidth="1"/>
    <col min="1284" max="1284" width="10.42578125" style="1" customWidth="1"/>
    <col min="1285" max="1285" width="11.85546875" style="1" customWidth="1"/>
    <col min="1286" max="1286" width="12.85546875" style="1" customWidth="1"/>
    <col min="1287" max="1287" width="11.42578125" style="1" customWidth="1"/>
    <col min="1288" max="1288" width="11.5703125" style="1" customWidth="1"/>
    <col min="1289" max="1289" width="11.140625" style="1" customWidth="1"/>
    <col min="1290" max="1291" width="9.7109375" style="1" customWidth="1"/>
    <col min="1292" max="1292" width="12" style="1" bestFit="1" customWidth="1"/>
    <col min="1293" max="1293" width="10.7109375" style="1" customWidth="1"/>
    <col min="1294" max="1294" width="12.140625" style="1" customWidth="1"/>
    <col min="1295" max="1295" width="10.5703125" style="1" customWidth="1"/>
    <col min="1296" max="1296" width="10.7109375" style="1" customWidth="1"/>
    <col min="1297" max="1297" width="12.85546875" style="1" customWidth="1"/>
    <col min="1298" max="1298" width="12.28515625" style="1" customWidth="1"/>
    <col min="1299" max="1299" width="12.42578125" style="1" customWidth="1"/>
    <col min="1300" max="1300" width="12" style="1" customWidth="1"/>
    <col min="1301" max="1301" width="10.85546875" style="1" bestFit="1" customWidth="1"/>
    <col min="1302" max="1302" width="13.42578125" style="1" customWidth="1"/>
    <col min="1303" max="1303" width="11.85546875" style="1" customWidth="1"/>
    <col min="1304" max="1304" width="12.5703125" style="1" customWidth="1"/>
    <col min="1305" max="1530" width="9.140625" style="1"/>
    <col min="1531" max="1531" width="1.42578125" style="1" customWidth="1"/>
    <col min="1532" max="1532" width="0" style="1" hidden="1" customWidth="1"/>
    <col min="1533" max="1533" width="50.5703125" style="1" customWidth="1"/>
    <col min="1534" max="1535" width="0" style="1" hidden="1" customWidth="1"/>
    <col min="1536" max="1536" width="15" style="1" customWidth="1"/>
    <col min="1537" max="1537" width="13.28515625" style="1" customWidth="1"/>
    <col min="1538" max="1538" width="12.42578125" style="1" customWidth="1"/>
    <col min="1539" max="1539" width="12.140625" style="1" customWidth="1"/>
    <col min="1540" max="1540" width="10.42578125" style="1" customWidth="1"/>
    <col min="1541" max="1541" width="11.85546875" style="1" customWidth="1"/>
    <col min="1542" max="1542" width="12.85546875" style="1" customWidth="1"/>
    <col min="1543" max="1543" width="11.42578125" style="1" customWidth="1"/>
    <col min="1544" max="1544" width="11.5703125" style="1" customWidth="1"/>
    <col min="1545" max="1545" width="11.140625" style="1" customWidth="1"/>
    <col min="1546" max="1547" width="9.7109375" style="1" customWidth="1"/>
    <col min="1548" max="1548" width="12" style="1" bestFit="1" customWidth="1"/>
    <col min="1549" max="1549" width="10.7109375" style="1" customWidth="1"/>
    <col min="1550" max="1550" width="12.140625" style="1" customWidth="1"/>
    <col min="1551" max="1551" width="10.5703125" style="1" customWidth="1"/>
    <col min="1552" max="1552" width="10.7109375" style="1" customWidth="1"/>
    <col min="1553" max="1553" width="12.85546875" style="1" customWidth="1"/>
    <col min="1554" max="1554" width="12.28515625" style="1" customWidth="1"/>
    <col min="1555" max="1555" width="12.42578125" style="1" customWidth="1"/>
    <col min="1556" max="1556" width="12" style="1" customWidth="1"/>
    <col min="1557" max="1557" width="10.85546875" style="1" bestFit="1" customWidth="1"/>
    <col min="1558" max="1558" width="13.42578125" style="1" customWidth="1"/>
    <col min="1559" max="1559" width="11.85546875" style="1" customWidth="1"/>
    <col min="1560" max="1560" width="12.5703125" style="1" customWidth="1"/>
    <col min="1561" max="1786" width="9.140625" style="1"/>
    <col min="1787" max="1787" width="1.42578125" style="1" customWidth="1"/>
    <col min="1788" max="1788" width="0" style="1" hidden="1" customWidth="1"/>
    <col min="1789" max="1789" width="50.5703125" style="1" customWidth="1"/>
    <col min="1790" max="1791" width="0" style="1" hidden="1" customWidth="1"/>
    <col min="1792" max="1792" width="15" style="1" customWidth="1"/>
    <col min="1793" max="1793" width="13.28515625" style="1" customWidth="1"/>
    <col min="1794" max="1794" width="12.42578125" style="1" customWidth="1"/>
    <col min="1795" max="1795" width="12.140625" style="1" customWidth="1"/>
    <col min="1796" max="1796" width="10.42578125" style="1" customWidth="1"/>
    <col min="1797" max="1797" width="11.85546875" style="1" customWidth="1"/>
    <col min="1798" max="1798" width="12.85546875" style="1" customWidth="1"/>
    <col min="1799" max="1799" width="11.42578125" style="1" customWidth="1"/>
    <col min="1800" max="1800" width="11.5703125" style="1" customWidth="1"/>
    <col min="1801" max="1801" width="11.140625" style="1" customWidth="1"/>
    <col min="1802" max="1803" width="9.7109375" style="1" customWidth="1"/>
    <col min="1804" max="1804" width="12" style="1" bestFit="1" customWidth="1"/>
    <col min="1805" max="1805" width="10.7109375" style="1" customWidth="1"/>
    <col min="1806" max="1806" width="12.140625" style="1" customWidth="1"/>
    <col min="1807" max="1807" width="10.5703125" style="1" customWidth="1"/>
    <col min="1808" max="1808" width="10.7109375" style="1" customWidth="1"/>
    <col min="1809" max="1809" width="12.85546875" style="1" customWidth="1"/>
    <col min="1810" max="1810" width="12.28515625" style="1" customWidth="1"/>
    <col min="1811" max="1811" width="12.42578125" style="1" customWidth="1"/>
    <col min="1812" max="1812" width="12" style="1" customWidth="1"/>
    <col min="1813" max="1813" width="10.85546875" style="1" bestFit="1" customWidth="1"/>
    <col min="1814" max="1814" width="13.42578125" style="1" customWidth="1"/>
    <col min="1815" max="1815" width="11.85546875" style="1" customWidth="1"/>
    <col min="1816" max="1816" width="12.5703125" style="1" customWidth="1"/>
    <col min="1817" max="2042" width="9.140625" style="1"/>
    <col min="2043" max="2043" width="1.42578125" style="1" customWidth="1"/>
    <col min="2044" max="2044" width="0" style="1" hidden="1" customWidth="1"/>
    <col min="2045" max="2045" width="50.5703125" style="1" customWidth="1"/>
    <col min="2046" max="2047" width="0" style="1" hidden="1" customWidth="1"/>
    <col min="2048" max="2048" width="15" style="1" customWidth="1"/>
    <col min="2049" max="2049" width="13.28515625" style="1" customWidth="1"/>
    <col min="2050" max="2050" width="12.42578125" style="1" customWidth="1"/>
    <col min="2051" max="2051" width="12.140625" style="1" customWidth="1"/>
    <col min="2052" max="2052" width="10.42578125" style="1" customWidth="1"/>
    <col min="2053" max="2053" width="11.85546875" style="1" customWidth="1"/>
    <col min="2054" max="2054" width="12.85546875" style="1" customWidth="1"/>
    <col min="2055" max="2055" width="11.42578125" style="1" customWidth="1"/>
    <col min="2056" max="2056" width="11.5703125" style="1" customWidth="1"/>
    <col min="2057" max="2057" width="11.140625" style="1" customWidth="1"/>
    <col min="2058" max="2059" width="9.7109375" style="1" customWidth="1"/>
    <col min="2060" max="2060" width="12" style="1" bestFit="1" customWidth="1"/>
    <col min="2061" max="2061" width="10.7109375" style="1" customWidth="1"/>
    <col min="2062" max="2062" width="12.140625" style="1" customWidth="1"/>
    <col min="2063" max="2063" width="10.5703125" style="1" customWidth="1"/>
    <col min="2064" max="2064" width="10.7109375" style="1" customWidth="1"/>
    <col min="2065" max="2065" width="12.85546875" style="1" customWidth="1"/>
    <col min="2066" max="2066" width="12.28515625" style="1" customWidth="1"/>
    <col min="2067" max="2067" width="12.42578125" style="1" customWidth="1"/>
    <col min="2068" max="2068" width="12" style="1" customWidth="1"/>
    <col min="2069" max="2069" width="10.85546875" style="1" bestFit="1" customWidth="1"/>
    <col min="2070" max="2070" width="13.42578125" style="1" customWidth="1"/>
    <col min="2071" max="2071" width="11.85546875" style="1" customWidth="1"/>
    <col min="2072" max="2072" width="12.5703125" style="1" customWidth="1"/>
    <col min="2073" max="2298" width="9.140625" style="1"/>
    <col min="2299" max="2299" width="1.42578125" style="1" customWidth="1"/>
    <col min="2300" max="2300" width="0" style="1" hidden="1" customWidth="1"/>
    <col min="2301" max="2301" width="50.5703125" style="1" customWidth="1"/>
    <col min="2302" max="2303" width="0" style="1" hidden="1" customWidth="1"/>
    <col min="2304" max="2304" width="15" style="1" customWidth="1"/>
    <col min="2305" max="2305" width="13.28515625" style="1" customWidth="1"/>
    <col min="2306" max="2306" width="12.42578125" style="1" customWidth="1"/>
    <col min="2307" max="2307" width="12.140625" style="1" customWidth="1"/>
    <col min="2308" max="2308" width="10.42578125" style="1" customWidth="1"/>
    <col min="2309" max="2309" width="11.85546875" style="1" customWidth="1"/>
    <col min="2310" max="2310" width="12.85546875" style="1" customWidth="1"/>
    <col min="2311" max="2311" width="11.42578125" style="1" customWidth="1"/>
    <col min="2312" max="2312" width="11.5703125" style="1" customWidth="1"/>
    <col min="2313" max="2313" width="11.140625" style="1" customWidth="1"/>
    <col min="2314" max="2315" width="9.7109375" style="1" customWidth="1"/>
    <col min="2316" max="2316" width="12" style="1" bestFit="1" customWidth="1"/>
    <col min="2317" max="2317" width="10.7109375" style="1" customWidth="1"/>
    <col min="2318" max="2318" width="12.140625" style="1" customWidth="1"/>
    <col min="2319" max="2319" width="10.5703125" style="1" customWidth="1"/>
    <col min="2320" max="2320" width="10.7109375" style="1" customWidth="1"/>
    <col min="2321" max="2321" width="12.85546875" style="1" customWidth="1"/>
    <col min="2322" max="2322" width="12.28515625" style="1" customWidth="1"/>
    <col min="2323" max="2323" width="12.42578125" style="1" customWidth="1"/>
    <col min="2324" max="2324" width="12" style="1" customWidth="1"/>
    <col min="2325" max="2325" width="10.85546875" style="1" bestFit="1" customWidth="1"/>
    <col min="2326" max="2326" width="13.42578125" style="1" customWidth="1"/>
    <col min="2327" max="2327" width="11.85546875" style="1" customWidth="1"/>
    <col min="2328" max="2328" width="12.5703125" style="1" customWidth="1"/>
    <col min="2329" max="2554" width="9.140625" style="1"/>
    <col min="2555" max="2555" width="1.42578125" style="1" customWidth="1"/>
    <col min="2556" max="2556" width="0" style="1" hidden="1" customWidth="1"/>
    <col min="2557" max="2557" width="50.5703125" style="1" customWidth="1"/>
    <col min="2558" max="2559" width="0" style="1" hidden="1" customWidth="1"/>
    <col min="2560" max="2560" width="15" style="1" customWidth="1"/>
    <col min="2561" max="2561" width="13.28515625" style="1" customWidth="1"/>
    <col min="2562" max="2562" width="12.42578125" style="1" customWidth="1"/>
    <col min="2563" max="2563" width="12.140625" style="1" customWidth="1"/>
    <col min="2564" max="2564" width="10.42578125" style="1" customWidth="1"/>
    <col min="2565" max="2565" width="11.85546875" style="1" customWidth="1"/>
    <col min="2566" max="2566" width="12.85546875" style="1" customWidth="1"/>
    <col min="2567" max="2567" width="11.42578125" style="1" customWidth="1"/>
    <col min="2568" max="2568" width="11.5703125" style="1" customWidth="1"/>
    <col min="2569" max="2569" width="11.140625" style="1" customWidth="1"/>
    <col min="2570" max="2571" width="9.7109375" style="1" customWidth="1"/>
    <col min="2572" max="2572" width="12" style="1" bestFit="1" customWidth="1"/>
    <col min="2573" max="2573" width="10.7109375" style="1" customWidth="1"/>
    <col min="2574" max="2574" width="12.140625" style="1" customWidth="1"/>
    <col min="2575" max="2575" width="10.5703125" style="1" customWidth="1"/>
    <col min="2576" max="2576" width="10.7109375" style="1" customWidth="1"/>
    <col min="2577" max="2577" width="12.85546875" style="1" customWidth="1"/>
    <col min="2578" max="2578" width="12.28515625" style="1" customWidth="1"/>
    <col min="2579" max="2579" width="12.42578125" style="1" customWidth="1"/>
    <col min="2580" max="2580" width="12" style="1" customWidth="1"/>
    <col min="2581" max="2581" width="10.85546875" style="1" bestFit="1" customWidth="1"/>
    <col min="2582" max="2582" width="13.42578125" style="1" customWidth="1"/>
    <col min="2583" max="2583" width="11.85546875" style="1" customWidth="1"/>
    <col min="2584" max="2584" width="12.5703125" style="1" customWidth="1"/>
    <col min="2585" max="2810" width="9.140625" style="1"/>
    <col min="2811" max="2811" width="1.42578125" style="1" customWidth="1"/>
    <col min="2812" max="2812" width="0" style="1" hidden="1" customWidth="1"/>
    <col min="2813" max="2813" width="50.5703125" style="1" customWidth="1"/>
    <col min="2814" max="2815" width="0" style="1" hidden="1" customWidth="1"/>
    <col min="2816" max="2816" width="15" style="1" customWidth="1"/>
    <col min="2817" max="2817" width="13.28515625" style="1" customWidth="1"/>
    <col min="2818" max="2818" width="12.42578125" style="1" customWidth="1"/>
    <col min="2819" max="2819" width="12.140625" style="1" customWidth="1"/>
    <col min="2820" max="2820" width="10.42578125" style="1" customWidth="1"/>
    <col min="2821" max="2821" width="11.85546875" style="1" customWidth="1"/>
    <col min="2822" max="2822" width="12.85546875" style="1" customWidth="1"/>
    <col min="2823" max="2823" width="11.42578125" style="1" customWidth="1"/>
    <col min="2824" max="2824" width="11.5703125" style="1" customWidth="1"/>
    <col min="2825" max="2825" width="11.140625" style="1" customWidth="1"/>
    <col min="2826" max="2827" width="9.7109375" style="1" customWidth="1"/>
    <col min="2828" max="2828" width="12" style="1" bestFit="1" customWidth="1"/>
    <col min="2829" max="2829" width="10.7109375" style="1" customWidth="1"/>
    <col min="2830" max="2830" width="12.140625" style="1" customWidth="1"/>
    <col min="2831" max="2831" width="10.5703125" style="1" customWidth="1"/>
    <col min="2832" max="2832" width="10.7109375" style="1" customWidth="1"/>
    <col min="2833" max="2833" width="12.85546875" style="1" customWidth="1"/>
    <col min="2834" max="2834" width="12.28515625" style="1" customWidth="1"/>
    <col min="2835" max="2835" width="12.42578125" style="1" customWidth="1"/>
    <col min="2836" max="2836" width="12" style="1" customWidth="1"/>
    <col min="2837" max="2837" width="10.85546875" style="1" bestFit="1" customWidth="1"/>
    <col min="2838" max="2838" width="13.42578125" style="1" customWidth="1"/>
    <col min="2839" max="2839" width="11.85546875" style="1" customWidth="1"/>
    <col min="2840" max="2840" width="12.5703125" style="1" customWidth="1"/>
    <col min="2841" max="3066" width="9.140625" style="1"/>
    <col min="3067" max="3067" width="1.42578125" style="1" customWidth="1"/>
    <col min="3068" max="3068" width="0" style="1" hidden="1" customWidth="1"/>
    <col min="3069" max="3069" width="50.5703125" style="1" customWidth="1"/>
    <col min="3070" max="3071" width="0" style="1" hidden="1" customWidth="1"/>
    <col min="3072" max="3072" width="15" style="1" customWidth="1"/>
    <col min="3073" max="3073" width="13.28515625" style="1" customWidth="1"/>
    <col min="3074" max="3074" width="12.42578125" style="1" customWidth="1"/>
    <col min="3075" max="3075" width="12.140625" style="1" customWidth="1"/>
    <col min="3076" max="3076" width="10.42578125" style="1" customWidth="1"/>
    <col min="3077" max="3077" width="11.85546875" style="1" customWidth="1"/>
    <col min="3078" max="3078" width="12.85546875" style="1" customWidth="1"/>
    <col min="3079" max="3079" width="11.42578125" style="1" customWidth="1"/>
    <col min="3080" max="3080" width="11.5703125" style="1" customWidth="1"/>
    <col min="3081" max="3081" width="11.140625" style="1" customWidth="1"/>
    <col min="3082" max="3083" width="9.7109375" style="1" customWidth="1"/>
    <col min="3084" max="3084" width="12" style="1" bestFit="1" customWidth="1"/>
    <col min="3085" max="3085" width="10.7109375" style="1" customWidth="1"/>
    <col min="3086" max="3086" width="12.140625" style="1" customWidth="1"/>
    <col min="3087" max="3087" width="10.5703125" style="1" customWidth="1"/>
    <col min="3088" max="3088" width="10.7109375" style="1" customWidth="1"/>
    <col min="3089" max="3089" width="12.85546875" style="1" customWidth="1"/>
    <col min="3090" max="3090" width="12.28515625" style="1" customWidth="1"/>
    <col min="3091" max="3091" width="12.42578125" style="1" customWidth="1"/>
    <col min="3092" max="3092" width="12" style="1" customWidth="1"/>
    <col min="3093" max="3093" width="10.85546875" style="1" bestFit="1" customWidth="1"/>
    <col min="3094" max="3094" width="13.42578125" style="1" customWidth="1"/>
    <col min="3095" max="3095" width="11.85546875" style="1" customWidth="1"/>
    <col min="3096" max="3096" width="12.5703125" style="1" customWidth="1"/>
    <col min="3097" max="3322" width="9.140625" style="1"/>
    <col min="3323" max="3323" width="1.42578125" style="1" customWidth="1"/>
    <col min="3324" max="3324" width="0" style="1" hidden="1" customWidth="1"/>
    <col min="3325" max="3325" width="50.5703125" style="1" customWidth="1"/>
    <col min="3326" max="3327" width="0" style="1" hidden="1" customWidth="1"/>
    <col min="3328" max="3328" width="15" style="1" customWidth="1"/>
    <col min="3329" max="3329" width="13.28515625" style="1" customWidth="1"/>
    <col min="3330" max="3330" width="12.42578125" style="1" customWidth="1"/>
    <col min="3331" max="3331" width="12.140625" style="1" customWidth="1"/>
    <col min="3332" max="3332" width="10.42578125" style="1" customWidth="1"/>
    <col min="3333" max="3333" width="11.85546875" style="1" customWidth="1"/>
    <col min="3334" max="3334" width="12.85546875" style="1" customWidth="1"/>
    <col min="3335" max="3335" width="11.42578125" style="1" customWidth="1"/>
    <col min="3336" max="3336" width="11.5703125" style="1" customWidth="1"/>
    <col min="3337" max="3337" width="11.140625" style="1" customWidth="1"/>
    <col min="3338" max="3339" width="9.7109375" style="1" customWidth="1"/>
    <col min="3340" max="3340" width="12" style="1" bestFit="1" customWidth="1"/>
    <col min="3341" max="3341" width="10.7109375" style="1" customWidth="1"/>
    <col min="3342" max="3342" width="12.140625" style="1" customWidth="1"/>
    <col min="3343" max="3343" width="10.5703125" style="1" customWidth="1"/>
    <col min="3344" max="3344" width="10.7109375" style="1" customWidth="1"/>
    <col min="3345" max="3345" width="12.85546875" style="1" customWidth="1"/>
    <col min="3346" max="3346" width="12.28515625" style="1" customWidth="1"/>
    <col min="3347" max="3347" width="12.42578125" style="1" customWidth="1"/>
    <col min="3348" max="3348" width="12" style="1" customWidth="1"/>
    <col min="3349" max="3349" width="10.85546875" style="1" bestFit="1" customWidth="1"/>
    <col min="3350" max="3350" width="13.42578125" style="1" customWidth="1"/>
    <col min="3351" max="3351" width="11.85546875" style="1" customWidth="1"/>
    <col min="3352" max="3352" width="12.5703125" style="1" customWidth="1"/>
    <col min="3353" max="3578" width="9.140625" style="1"/>
    <col min="3579" max="3579" width="1.42578125" style="1" customWidth="1"/>
    <col min="3580" max="3580" width="0" style="1" hidden="1" customWidth="1"/>
    <col min="3581" max="3581" width="50.5703125" style="1" customWidth="1"/>
    <col min="3582" max="3583" width="0" style="1" hidden="1" customWidth="1"/>
    <col min="3584" max="3584" width="15" style="1" customWidth="1"/>
    <col min="3585" max="3585" width="13.28515625" style="1" customWidth="1"/>
    <col min="3586" max="3586" width="12.42578125" style="1" customWidth="1"/>
    <col min="3587" max="3587" width="12.140625" style="1" customWidth="1"/>
    <col min="3588" max="3588" width="10.42578125" style="1" customWidth="1"/>
    <col min="3589" max="3589" width="11.85546875" style="1" customWidth="1"/>
    <col min="3590" max="3590" width="12.85546875" style="1" customWidth="1"/>
    <col min="3591" max="3591" width="11.42578125" style="1" customWidth="1"/>
    <col min="3592" max="3592" width="11.5703125" style="1" customWidth="1"/>
    <col min="3593" max="3593" width="11.140625" style="1" customWidth="1"/>
    <col min="3594" max="3595" width="9.7109375" style="1" customWidth="1"/>
    <col min="3596" max="3596" width="12" style="1" bestFit="1" customWidth="1"/>
    <col min="3597" max="3597" width="10.7109375" style="1" customWidth="1"/>
    <col min="3598" max="3598" width="12.140625" style="1" customWidth="1"/>
    <col min="3599" max="3599" width="10.5703125" style="1" customWidth="1"/>
    <col min="3600" max="3600" width="10.7109375" style="1" customWidth="1"/>
    <col min="3601" max="3601" width="12.85546875" style="1" customWidth="1"/>
    <col min="3602" max="3602" width="12.28515625" style="1" customWidth="1"/>
    <col min="3603" max="3603" width="12.42578125" style="1" customWidth="1"/>
    <col min="3604" max="3604" width="12" style="1" customWidth="1"/>
    <col min="3605" max="3605" width="10.85546875" style="1" bestFit="1" customWidth="1"/>
    <col min="3606" max="3606" width="13.42578125" style="1" customWidth="1"/>
    <col min="3607" max="3607" width="11.85546875" style="1" customWidth="1"/>
    <col min="3608" max="3608" width="12.5703125" style="1" customWidth="1"/>
    <col min="3609" max="3834" width="9.140625" style="1"/>
    <col min="3835" max="3835" width="1.42578125" style="1" customWidth="1"/>
    <col min="3836" max="3836" width="0" style="1" hidden="1" customWidth="1"/>
    <col min="3837" max="3837" width="50.5703125" style="1" customWidth="1"/>
    <col min="3838" max="3839" width="0" style="1" hidden="1" customWidth="1"/>
    <col min="3840" max="3840" width="15" style="1" customWidth="1"/>
    <col min="3841" max="3841" width="13.28515625" style="1" customWidth="1"/>
    <col min="3842" max="3842" width="12.42578125" style="1" customWidth="1"/>
    <col min="3843" max="3843" width="12.140625" style="1" customWidth="1"/>
    <col min="3844" max="3844" width="10.42578125" style="1" customWidth="1"/>
    <col min="3845" max="3845" width="11.85546875" style="1" customWidth="1"/>
    <col min="3846" max="3846" width="12.85546875" style="1" customWidth="1"/>
    <col min="3847" max="3847" width="11.42578125" style="1" customWidth="1"/>
    <col min="3848" max="3848" width="11.5703125" style="1" customWidth="1"/>
    <col min="3849" max="3849" width="11.140625" style="1" customWidth="1"/>
    <col min="3850" max="3851" width="9.7109375" style="1" customWidth="1"/>
    <col min="3852" max="3852" width="12" style="1" bestFit="1" customWidth="1"/>
    <col min="3853" max="3853" width="10.7109375" style="1" customWidth="1"/>
    <col min="3854" max="3854" width="12.140625" style="1" customWidth="1"/>
    <col min="3855" max="3855" width="10.5703125" style="1" customWidth="1"/>
    <col min="3856" max="3856" width="10.7109375" style="1" customWidth="1"/>
    <col min="3857" max="3857" width="12.85546875" style="1" customWidth="1"/>
    <col min="3858" max="3858" width="12.28515625" style="1" customWidth="1"/>
    <col min="3859" max="3859" width="12.42578125" style="1" customWidth="1"/>
    <col min="3860" max="3860" width="12" style="1" customWidth="1"/>
    <col min="3861" max="3861" width="10.85546875" style="1" bestFit="1" customWidth="1"/>
    <col min="3862" max="3862" width="13.42578125" style="1" customWidth="1"/>
    <col min="3863" max="3863" width="11.85546875" style="1" customWidth="1"/>
    <col min="3864" max="3864" width="12.5703125" style="1" customWidth="1"/>
    <col min="3865" max="4090" width="9.140625" style="1"/>
    <col min="4091" max="4091" width="1.42578125" style="1" customWidth="1"/>
    <col min="4092" max="4092" width="0" style="1" hidden="1" customWidth="1"/>
    <col min="4093" max="4093" width="50.5703125" style="1" customWidth="1"/>
    <col min="4094" max="4095" width="0" style="1" hidden="1" customWidth="1"/>
    <col min="4096" max="4096" width="15" style="1" customWidth="1"/>
    <col min="4097" max="4097" width="13.28515625" style="1" customWidth="1"/>
    <col min="4098" max="4098" width="12.42578125" style="1" customWidth="1"/>
    <col min="4099" max="4099" width="12.140625" style="1" customWidth="1"/>
    <col min="4100" max="4100" width="10.42578125" style="1" customWidth="1"/>
    <col min="4101" max="4101" width="11.85546875" style="1" customWidth="1"/>
    <col min="4102" max="4102" width="12.85546875" style="1" customWidth="1"/>
    <col min="4103" max="4103" width="11.42578125" style="1" customWidth="1"/>
    <col min="4104" max="4104" width="11.5703125" style="1" customWidth="1"/>
    <col min="4105" max="4105" width="11.140625" style="1" customWidth="1"/>
    <col min="4106" max="4107" width="9.7109375" style="1" customWidth="1"/>
    <col min="4108" max="4108" width="12" style="1" bestFit="1" customWidth="1"/>
    <col min="4109" max="4109" width="10.7109375" style="1" customWidth="1"/>
    <col min="4110" max="4110" width="12.140625" style="1" customWidth="1"/>
    <col min="4111" max="4111" width="10.5703125" style="1" customWidth="1"/>
    <col min="4112" max="4112" width="10.7109375" style="1" customWidth="1"/>
    <col min="4113" max="4113" width="12.85546875" style="1" customWidth="1"/>
    <col min="4114" max="4114" width="12.28515625" style="1" customWidth="1"/>
    <col min="4115" max="4115" width="12.42578125" style="1" customWidth="1"/>
    <col min="4116" max="4116" width="12" style="1" customWidth="1"/>
    <col min="4117" max="4117" width="10.85546875" style="1" bestFit="1" customWidth="1"/>
    <col min="4118" max="4118" width="13.42578125" style="1" customWidth="1"/>
    <col min="4119" max="4119" width="11.85546875" style="1" customWidth="1"/>
    <col min="4120" max="4120" width="12.5703125" style="1" customWidth="1"/>
    <col min="4121" max="4346" width="9.140625" style="1"/>
    <col min="4347" max="4347" width="1.42578125" style="1" customWidth="1"/>
    <col min="4348" max="4348" width="0" style="1" hidden="1" customWidth="1"/>
    <col min="4349" max="4349" width="50.5703125" style="1" customWidth="1"/>
    <col min="4350" max="4351" width="0" style="1" hidden="1" customWidth="1"/>
    <col min="4352" max="4352" width="15" style="1" customWidth="1"/>
    <col min="4353" max="4353" width="13.28515625" style="1" customWidth="1"/>
    <col min="4354" max="4354" width="12.42578125" style="1" customWidth="1"/>
    <col min="4355" max="4355" width="12.140625" style="1" customWidth="1"/>
    <col min="4356" max="4356" width="10.42578125" style="1" customWidth="1"/>
    <col min="4357" max="4357" width="11.85546875" style="1" customWidth="1"/>
    <col min="4358" max="4358" width="12.85546875" style="1" customWidth="1"/>
    <col min="4359" max="4359" width="11.42578125" style="1" customWidth="1"/>
    <col min="4360" max="4360" width="11.5703125" style="1" customWidth="1"/>
    <col min="4361" max="4361" width="11.140625" style="1" customWidth="1"/>
    <col min="4362" max="4363" width="9.7109375" style="1" customWidth="1"/>
    <col min="4364" max="4364" width="12" style="1" bestFit="1" customWidth="1"/>
    <col min="4365" max="4365" width="10.7109375" style="1" customWidth="1"/>
    <col min="4366" max="4366" width="12.140625" style="1" customWidth="1"/>
    <col min="4367" max="4367" width="10.5703125" style="1" customWidth="1"/>
    <col min="4368" max="4368" width="10.7109375" style="1" customWidth="1"/>
    <col min="4369" max="4369" width="12.85546875" style="1" customWidth="1"/>
    <col min="4370" max="4370" width="12.28515625" style="1" customWidth="1"/>
    <col min="4371" max="4371" width="12.42578125" style="1" customWidth="1"/>
    <col min="4372" max="4372" width="12" style="1" customWidth="1"/>
    <col min="4373" max="4373" width="10.85546875" style="1" bestFit="1" customWidth="1"/>
    <col min="4374" max="4374" width="13.42578125" style="1" customWidth="1"/>
    <col min="4375" max="4375" width="11.85546875" style="1" customWidth="1"/>
    <col min="4376" max="4376" width="12.5703125" style="1" customWidth="1"/>
    <col min="4377" max="4602" width="9.140625" style="1"/>
    <col min="4603" max="4603" width="1.42578125" style="1" customWidth="1"/>
    <col min="4604" max="4604" width="0" style="1" hidden="1" customWidth="1"/>
    <col min="4605" max="4605" width="50.5703125" style="1" customWidth="1"/>
    <col min="4606" max="4607" width="0" style="1" hidden="1" customWidth="1"/>
    <col min="4608" max="4608" width="15" style="1" customWidth="1"/>
    <col min="4609" max="4609" width="13.28515625" style="1" customWidth="1"/>
    <col min="4610" max="4610" width="12.42578125" style="1" customWidth="1"/>
    <col min="4611" max="4611" width="12.140625" style="1" customWidth="1"/>
    <col min="4612" max="4612" width="10.42578125" style="1" customWidth="1"/>
    <col min="4613" max="4613" width="11.85546875" style="1" customWidth="1"/>
    <col min="4614" max="4614" width="12.85546875" style="1" customWidth="1"/>
    <col min="4615" max="4615" width="11.42578125" style="1" customWidth="1"/>
    <col min="4616" max="4616" width="11.5703125" style="1" customWidth="1"/>
    <col min="4617" max="4617" width="11.140625" style="1" customWidth="1"/>
    <col min="4618" max="4619" width="9.7109375" style="1" customWidth="1"/>
    <col min="4620" max="4620" width="12" style="1" bestFit="1" customWidth="1"/>
    <col min="4621" max="4621" width="10.7109375" style="1" customWidth="1"/>
    <col min="4622" max="4622" width="12.140625" style="1" customWidth="1"/>
    <col min="4623" max="4623" width="10.5703125" style="1" customWidth="1"/>
    <col min="4624" max="4624" width="10.7109375" style="1" customWidth="1"/>
    <col min="4625" max="4625" width="12.85546875" style="1" customWidth="1"/>
    <col min="4626" max="4626" width="12.28515625" style="1" customWidth="1"/>
    <col min="4627" max="4627" width="12.42578125" style="1" customWidth="1"/>
    <col min="4628" max="4628" width="12" style="1" customWidth="1"/>
    <col min="4629" max="4629" width="10.85546875" style="1" bestFit="1" customWidth="1"/>
    <col min="4630" max="4630" width="13.42578125" style="1" customWidth="1"/>
    <col min="4631" max="4631" width="11.85546875" style="1" customWidth="1"/>
    <col min="4632" max="4632" width="12.5703125" style="1" customWidth="1"/>
    <col min="4633" max="4858" width="9.140625" style="1"/>
    <col min="4859" max="4859" width="1.42578125" style="1" customWidth="1"/>
    <col min="4860" max="4860" width="0" style="1" hidden="1" customWidth="1"/>
    <col min="4861" max="4861" width="50.5703125" style="1" customWidth="1"/>
    <col min="4862" max="4863" width="0" style="1" hidden="1" customWidth="1"/>
    <col min="4864" max="4864" width="15" style="1" customWidth="1"/>
    <col min="4865" max="4865" width="13.28515625" style="1" customWidth="1"/>
    <col min="4866" max="4866" width="12.42578125" style="1" customWidth="1"/>
    <col min="4867" max="4867" width="12.140625" style="1" customWidth="1"/>
    <col min="4868" max="4868" width="10.42578125" style="1" customWidth="1"/>
    <col min="4869" max="4869" width="11.85546875" style="1" customWidth="1"/>
    <col min="4870" max="4870" width="12.85546875" style="1" customWidth="1"/>
    <col min="4871" max="4871" width="11.42578125" style="1" customWidth="1"/>
    <col min="4872" max="4872" width="11.5703125" style="1" customWidth="1"/>
    <col min="4873" max="4873" width="11.140625" style="1" customWidth="1"/>
    <col min="4874" max="4875" width="9.7109375" style="1" customWidth="1"/>
    <col min="4876" max="4876" width="12" style="1" bestFit="1" customWidth="1"/>
    <col min="4877" max="4877" width="10.7109375" style="1" customWidth="1"/>
    <col min="4878" max="4878" width="12.140625" style="1" customWidth="1"/>
    <col min="4879" max="4879" width="10.5703125" style="1" customWidth="1"/>
    <col min="4880" max="4880" width="10.7109375" style="1" customWidth="1"/>
    <col min="4881" max="4881" width="12.85546875" style="1" customWidth="1"/>
    <col min="4882" max="4882" width="12.28515625" style="1" customWidth="1"/>
    <col min="4883" max="4883" width="12.42578125" style="1" customWidth="1"/>
    <col min="4884" max="4884" width="12" style="1" customWidth="1"/>
    <col min="4885" max="4885" width="10.85546875" style="1" bestFit="1" customWidth="1"/>
    <col min="4886" max="4886" width="13.42578125" style="1" customWidth="1"/>
    <col min="4887" max="4887" width="11.85546875" style="1" customWidth="1"/>
    <col min="4888" max="4888" width="12.5703125" style="1" customWidth="1"/>
    <col min="4889" max="5114" width="9.140625" style="1"/>
    <col min="5115" max="5115" width="1.42578125" style="1" customWidth="1"/>
    <col min="5116" max="5116" width="0" style="1" hidden="1" customWidth="1"/>
    <col min="5117" max="5117" width="50.5703125" style="1" customWidth="1"/>
    <col min="5118" max="5119" width="0" style="1" hidden="1" customWidth="1"/>
    <col min="5120" max="5120" width="15" style="1" customWidth="1"/>
    <col min="5121" max="5121" width="13.28515625" style="1" customWidth="1"/>
    <col min="5122" max="5122" width="12.42578125" style="1" customWidth="1"/>
    <col min="5123" max="5123" width="12.140625" style="1" customWidth="1"/>
    <col min="5124" max="5124" width="10.42578125" style="1" customWidth="1"/>
    <col min="5125" max="5125" width="11.85546875" style="1" customWidth="1"/>
    <col min="5126" max="5126" width="12.85546875" style="1" customWidth="1"/>
    <col min="5127" max="5127" width="11.42578125" style="1" customWidth="1"/>
    <col min="5128" max="5128" width="11.5703125" style="1" customWidth="1"/>
    <col min="5129" max="5129" width="11.140625" style="1" customWidth="1"/>
    <col min="5130" max="5131" width="9.7109375" style="1" customWidth="1"/>
    <col min="5132" max="5132" width="12" style="1" bestFit="1" customWidth="1"/>
    <col min="5133" max="5133" width="10.7109375" style="1" customWidth="1"/>
    <col min="5134" max="5134" width="12.140625" style="1" customWidth="1"/>
    <col min="5135" max="5135" width="10.5703125" style="1" customWidth="1"/>
    <col min="5136" max="5136" width="10.7109375" style="1" customWidth="1"/>
    <col min="5137" max="5137" width="12.85546875" style="1" customWidth="1"/>
    <col min="5138" max="5138" width="12.28515625" style="1" customWidth="1"/>
    <col min="5139" max="5139" width="12.42578125" style="1" customWidth="1"/>
    <col min="5140" max="5140" width="12" style="1" customWidth="1"/>
    <col min="5141" max="5141" width="10.85546875" style="1" bestFit="1" customWidth="1"/>
    <col min="5142" max="5142" width="13.42578125" style="1" customWidth="1"/>
    <col min="5143" max="5143" width="11.85546875" style="1" customWidth="1"/>
    <col min="5144" max="5144" width="12.5703125" style="1" customWidth="1"/>
    <col min="5145" max="5370" width="9.140625" style="1"/>
    <col min="5371" max="5371" width="1.42578125" style="1" customWidth="1"/>
    <col min="5372" max="5372" width="0" style="1" hidden="1" customWidth="1"/>
    <col min="5373" max="5373" width="50.5703125" style="1" customWidth="1"/>
    <col min="5374" max="5375" width="0" style="1" hidden="1" customWidth="1"/>
    <col min="5376" max="5376" width="15" style="1" customWidth="1"/>
    <col min="5377" max="5377" width="13.28515625" style="1" customWidth="1"/>
    <col min="5378" max="5378" width="12.42578125" style="1" customWidth="1"/>
    <col min="5379" max="5379" width="12.140625" style="1" customWidth="1"/>
    <col min="5380" max="5380" width="10.42578125" style="1" customWidth="1"/>
    <col min="5381" max="5381" width="11.85546875" style="1" customWidth="1"/>
    <col min="5382" max="5382" width="12.85546875" style="1" customWidth="1"/>
    <col min="5383" max="5383" width="11.42578125" style="1" customWidth="1"/>
    <col min="5384" max="5384" width="11.5703125" style="1" customWidth="1"/>
    <col min="5385" max="5385" width="11.140625" style="1" customWidth="1"/>
    <col min="5386" max="5387" width="9.7109375" style="1" customWidth="1"/>
    <col min="5388" max="5388" width="12" style="1" bestFit="1" customWidth="1"/>
    <col min="5389" max="5389" width="10.7109375" style="1" customWidth="1"/>
    <col min="5390" max="5390" width="12.140625" style="1" customWidth="1"/>
    <col min="5391" max="5391" width="10.5703125" style="1" customWidth="1"/>
    <col min="5392" max="5392" width="10.7109375" style="1" customWidth="1"/>
    <col min="5393" max="5393" width="12.85546875" style="1" customWidth="1"/>
    <col min="5394" max="5394" width="12.28515625" style="1" customWidth="1"/>
    <col min="5395" max="5395" width="12.42578125" style="1" customWidth="1"/>
    <col min="5396" max="5396" width="12" style="1" customWidth="1"/>
    <col min="5397" max="5397" width="10.85546875" style="1" bestFit="1" customWidth="1"/>
    <col min="5398" max="5398" width="13.42578125" style="1" customWidth="1"/>
    <col min="5399" max="5399" width="11.85546875" style="1" customWidth="1"/>
    <col min="5400" max="5400" width="12.5703125" style="1" customWidth="1"/>
    <col min="5401" max="5626" width="9.140625" style="1"/>
    <col min="5627" max="5627" width="1.42578125" style="1" customWidth="1"/>
    <col min="5628" max="5628" width="0" style="1" hidden="1" customWidth="1"/>
    <col min="5629" max="5629" width="50.5703125" style="1" customWidth="1"/>
    <col min="5630" max="5631" width="0" style="1" hidden="1" customWidth="1"/>
    <col min="5632" max="5632" width="15" style="1" customWidth="1"/>
    <col min="5633" max="5633" width="13.28515625" style="1" customWidth="1"/>
    <col min="5634" max="5634" width="12.42578125" style="1" customWidth="1"/>
    <col min="5635" max="5635" width="12.140625" style="1" customWidth="1"/>
    <col min="5636" max="5636" width="10.42578125" style="1" customWidth="1"/>
    <col min="5637" max="5637" width="11.85546875" style="1" customWidth="1"/>
    <col min="5638" max="5638" width="12.85546875" style="1" customWidth="1"/>
    <col min="5639" max="5639" width="11.42578125" style="1" customWidth="1"/>
    <col min="5640" max="5640" width="11.5703125" style="1" customWidth="1"/>
    <col min="5641" max="5641" width="11.140625" style="1" customWidth="1"/>
    <col min="5642" max="5643" width="9.7109375" style="1" customWidth="1"/>
    <col min="5644" max="5644" width="12" style="1" bestFit="1" customWidth="1"/>
    <col min="5645" max="5645" width="10.7109375" style="1" customWidth="1"/>
    <col min="5646" max="5646" width="12.140625" style="1" customWidth="1"/>
    <col min="5647" max="5647" width="10.5703125" style="1" customWidth="1"/>
    <col min="5648" max="5648" width="10.7109375" style="1" customWidth="1"/>
    <col min="5649" max="5649" width="12.85546875" style="1" customWidth="1"/>
    <col min="5650" max="5650" width="12.28515625" style="1" customWidth="1"/>
    <col min="5651" max="5651" width="12.42578125" style="1" customWidth="1"/>
    <col min="5652" max="5652" width="12" style="1" customWidth="1"/>
    <col min="5653" max="5653" width="10.85546875" style="1" bestFit="1" customWidth="1"/>
    <col min="5654" max="5654" width="13.42578125" style="1" customWidth="1"/>
    <col min="5655" max="5655" width="11.85546875" style="1" customWidth="1"/>
    <col min="5656" max="5656" width="12.5703125" style="1" customWidth="1"/>
    <col min="5657" max="5882" width="9.140625" style="1"/>
    <col min="5883" max="5883" width="1.42578125" style="1" customWidth="1"/>
    <col min="5884" max="5884" width="0" style="1" hidden="1" customWidth="1"/>
    <col min="5885" max="5885" width="50.5703125" style="1" customWidth="1"/>
    <col min="5886" max="5887" width="0" style="1" hidden="1" customWidth="1"/>
    <col min="5888" max="5888" width="15" style="1" customWidth="1"/>
    <col min="5889" max="5889" width="13.28515625" style="1" customWidth="1"/>
    <col min="5890" max="5890" width="12.42578125" style="1" customWidth="1"/>
    <col min="5891" max="5891" width="12.140625" style="1" customWidth="1"/>
    <col min="5892" max="5892" width="10.42578125" style="1" customWidth="1"/>
    <col min="5893" max="5893" width="11.85546875" style="1" customWidth="1"/>
    <col min="5894" max="5894" width="12.85546875" style="1" customWidth="1"/>
    <col min="5895" max="5895" width="11.42578125" style="1" customWidth="1"/>
    <col min="5896" max="5896" width="11.5703125" style="1" customWidth="1"/>
    <col min="5897" max="5897" width="11.140625" style="1" customWidth="1"/>
    <col min="5898" max="5899" width="9.7109375" style="1" customWidth="1"/>
    <col min="5900" max="5900" width="12" style="1" bestFit="1" customWidth="1"/>
    <col min="5901" max="5901" width="10.7109375" style="1" customWidth="1"/>
    <col min="5902" max="5902" width="12.140625" style="1" customWidth="1"/>
    <col min="5903" max="5903" width="10.5703125" style="1" customWidth="1"/>
    <col min="5904" max="5904" width="10.7109375" style="1" customWidth="1"/>
    <col min="5905" max="5905" width="12.85546875" style="1" customWidth="1"/>
    <col min="5906" max="5906" width="12.28515625" style="1" customWidth="1"/>
    <col min="5907" max="5907" width="12.42578125" style="1" customWidth="1"/>
    <col min="5908" max="5908" width="12" style="1" customWidth="1"/>
    <col min="5909" max="5909" width="10.85546875" style="1" bestFit="1" customWidth="1"/>
    <col min="5910" max="5910" width="13.42578125" style="1" customWidth="1"/>
    <col min="5911" max="5911" width="11.85546875" style="1" customWidth="1"/>
    <col min="5912" max="5912" width="12.5703125" style="1" customWidth="1"/>
    <col min="5913" max="6138" width="9.140625" style="1"/>
    <col min="6139" max="6139" width="1.42578125" style="1" customWidth="1"/>
    <col min="6140" max="6140" width="0" style="1" hidden="1" customWidth="1"/>
    <col min="6141" max="6141" width="50.5703125" style="1" customWidth="1"/>
    <col min="6142" max="6143" width="0" style="1" hidden="1" customWidth="1"/>
    <col min="6144" max="6144" width="15" style="1" customWidth="1"/>
    <col min="6145" max="6145" width="13.28515625" style="1" customWidth="1"/>
    <col min="6146" max="6146" width="12.42578125" style="1" customWidth="1"/>
    <col min="6147" max="6147" width="12.140625" style="1" customWidth="1"/>
    <col min="6148" max="6148" width="10.42578125" style="1" customWidth="1"/>
    <col min="6149" max="6149" width="11.85546875" style="1" customWidth="1"/>
    <col min="6150" max="6150" width="12.85546875" style="1" customWidth="1"/>
    <col min="6151" max="6151" width="11.42578125" style="1" customWidth="1"/>
    <col min="6152" max="6152" width="11.5703125" style="1" customWidth="1"/>
    <col min="6153" max="6153" width="11.140625" style="1" customWidth="1"/>
    <col min="6154" max="6155" width="9.7109375" style="1" customWidth="1"/>
    <col min="6156" max="6156" width="12" style="1" bestFit="1" customWidth="1"/>
    <col min="6157" max="6157" width="10.7109375" style="1" customWidth="1"/>
    <col min="6158" max="6158" width="12.140625" style="1" customWidth="1"/>
    <col min="6159" max="6159" width="10.5703125" style="1" customWidth="1"/>
    <col min="6160" max="6160" width="10.7109375" style="1" customWidth="1"/>
    <col min="6161" max="6161" width="12.85546875" style="1" customWidth="1"/>
    <col min="6162" max="6162" width="12.28515625" style="1" customWidth="1"/>
    <col min="6163" max="6163" width="12.42578125" style="1" customWidth="1"/>
    <col min="6164" max="6164" width="12" style="1" customWidth="1"/>
    <col min="6165" max="6165" width="10.85546875" style="1" bestFit="1" customWidth="1"/>
    <col min="6166" max="6166" width="13.42578125" style="1" customWidth="1"/>
    <col min="6167" max="6167" width="11.85546875" style="1" customWidth="1"/>
    <col min="6168" max="6168" width="12.5703125" style="1" customWidth="1"/>
    <col min="6169" max="6394" width="9.140625" style="1"/>
    <col min="6395" max="6395" width="1.42578125" style="1" customWidth="1"/>
    <col min="6396" max="6396" width="0" style="1" hidden="1" customWidth="1"/>
    <col min="6397" max="6397" width="50.5703125" style="1" customWidth="1"/>
    <col min="6398" max="6399" width="0" style="1" hidden="1" customWidth="1"/>
    <col min="6400" max="6400" width="15" style="1" customWidth="1"/>
    <col min="6401" max="6401" width="13.28515625" style="1" customWidth="1"/>
    <col min="6402" max="6402" width="12.42578125" style="1" customWidth="1"/>
    <col min="6403" max="6403" width="12.140625" style="1" customWidth="1"/>
    <col min="6404" max="6404" width="10.42578125" style="1" customWidth="1"/>
    <col min="6405" max="6405" width="11.85546875" style="1" customWidth="1"/>
    <col min="6406" max="6406" width="12.85546875" style="1" customWidth="1"/>
    <col min="6407" max="6407" width="11.42578125" style="1" customWidth="1"/>
    <col min="6408" max="6408" width="11.5703125" style="1" customWidth="1"/>
    <col min="6409" max="6409" width="11.140625" style="1" customWidth="1"/>
    <col min="6410" max="6411" width="9.7109375" style="1" customWidth="1"/>
    <col min="6412" max="6412" width="12" style="1" bestFit="1" customWidth="1"/>
    <col min="6413" max="6413" width="10.7109375" style="1" customWidth="1"/>
    <col min="6414" max="6414" width="12.140625" style="1" customWidth="1"/>
    <col min="6415" max="6415" width="10.5703125" style="1" customWidth="1"/>
    <col min="6416" max="6416" width="10.7109375" style="1" customWidth="1"/>
    <col min="6417" max="6417" width="12.85546875" style="1" customWidth="1"/>
    <col min="6418" max="6418" width="12.28515625" style="1" customWidth="1"/>
    <col min="6419" max="6419" width="12.42578125" style="1" customWidth="1"/>
    <col min="6420" max="6420" width="12" style="1" customWidth="1"/>
    <col min="6421" max="6421" width="10.85546875" style="1" bestFit="1" customWidth="1"/>
    <col min="6422" max="6422" width="13.42578125" style="1" customWidth="1"/>
    <col min="6423" max="6423" width="11.85546875" style="1" customWidth="1"/>
    <col min="6424" max="6424" width="12.5703125" style="1" customWidth="1"/>
    <col min="6425" max="6650" width="9.140625" style="1"/>
    <col min="6651" max="6651" width="1.42578125" style="1" customWidth="1"/>
    <col min="6652" max="6652" width="0" style="1" hidden="1" customWidth="1"/>
    <col min="6653" max="6653" width="50.5703125" style="1" customWidth="1"/>
    <col min="6654" max="6655" width="0" style="1" hidden="1" customWidth="1"/>
    <col min="6656" max="6656" width="15" style="1" customWidth="1"/>
    <col min="6657" max="6657" width="13.28515625" style="1" customWidth="1"/>
    <col min="6658" max="6658" width="12.42578125" style="1" customWidth="1"/>
    <col min="6659" max="6659" width="12.140625" style="1" customWidth="1"/>
    <col min="6660" max="6660" width="10.42578125" style="1" customWidth="1"/>
    <col min="6661" max="6661" width="11.85546875" style="1" customWidth="1"/>
    <col min="6662" max="6662" width="12.85546875" style="1" customWidth="1"/>
    <col min="6663" max="6663" width="11.42578125" style="1" customWidth="1"/>
    <col min="6664" max="6664" width="11.5703125" style="1" customWidth="1"/>
    <col min="6665" max="6665" width="11.140625" style="1" customWidth="1"/>
    <col min="6666" max="6667" width="9.7109375" style="1" customWidth="1"/>
    <col min="6668" max="6668" width="12" style="1" bestFit="1" customWidth="1"/>
    <col min="6669" max="6669" width="10.7109375" style="1" customWidth="1"/>
    <col min="6670" max="6670" width="12.140625" style="1" customWidth="1"/>
    <col min="6671" max="6671" width="10.5703125" style="1" customWidth="1"/>
    <col min="6672" max="6672" width="10.7109375" style="1" customWidth="1"/>
    <col min="6673" max="6673" width="12.85546875" style="1" customWidth="1"/>
    <col min="6674" max="6674" width="12.28515625" style="1" customWidth="1"/>
    <col min="6675" max="6675" width="12.42578125" style="1" customWidth="1"/>
    <col min="6676" max="6676" width="12" style="1" customWidth="1"/>
    <col min="6677" max="6677" width="10.85546875" style="1" bestFit="1" customWidth="1"/>
    <col min="6678" max="6678" width="13.42578125" style="1" customWidth="1"/>
    <col min="6679" max="6679" width="11.85546875" style="1" customWidth="1"/>
    <col min="6680" max="6680" width="12.5703125" style="1" customWidth="1"/>
    <col min="6681" max="6906" width="9.140625" style="1"/>
    <col min="6907" max="6907" width="1.42578125" style="1" customWidth="1"/>
    <col min="6908" max="6908" width="0" style="1" hidden="1" customWidth="1"/>
    <col min="6909" max="6909" width="50.5703125" style="1" customWidth="1"/>
    <col min="6910" max="6911" width="0" style="1" hidden="1" customWidth="1"/>
    <col min="6912" max="6912" width="15" style="1" customWidth="1"/>
    <col min="6913" max="6913" width="13.28515625" style="1" customWidth="1"/>
    <col min="6914" max="6914" width="12.42578125" style="1" customWidth="1"/>
    <col min="6915" max="6915" width="12.140625" style="1" customWidth="1"/>
    <col min="6916" max="6916" width="10.42578125" style="1" customWidth="1"/>
    <col min="6917" max="6917" width="11.85546875" style="1" customWidth="1"/>
    <col min="6918" max="6918" width="12.85546875" style="1" customWidth="1"/>
    <col min="6919" max="6919" width="11.42578125" style="1" customWidth="1"/>
    <col min="6920" max="6920" width="11.5703125" style="1" customWidth="1"/>
    <col min="6921" max="6921" width="11.140625" style="1" customWidth="1"/>
    <col min="6922" max="6923" width="9.7109375" style="1" customWidth="1"/>
    <col min="6924" max="6924" width="12" style="1" bestFit="1" customWidth="1"/>
    <col min="6925" max="6925" width="10.7109375" style="1" customWidth="1"/>
    <col min="6926" max="6926" width="12.140625" style="1" customWidth="1"/>
    <col min="6927" max="6927" width="10.5703125" style="1" customWidth="1"/>
    <col min="6928" max="6928" width="10.7109375" style="1" customWidth="1"/>
    <col min="6929" max="6929" width="12.85546875" style="1" customWidth="1"/>
    <col min="6930" max="6930" width="12.28515625" style="1" customWidth="1"/>
    <col min="6931" max="6931" width="12.42578125" style="1" customWidth="1"/>
    <col min="6932" max="6932" width="12" style="1" customWidth="1"/>
    <col min="6933" max="6933" width="10.85546875" style="1" bestFit="1" customWidth="1"/>
    <col min="6934" max="6934" width="13.42578125" style="1" customWidth="1"/>
    <col min="6935" max="6935" width="11.85546875" style="1" customWidth="1"/>
    <col min="6936" max="6936" width="12.5703125" style="1" customWidth="1"/>
    <col min="6937" max="7162" width="9.140625" style="1"/>
    <col min="7163" max="7163" width="1.42578125" style="1" customWidth="1"/>
    <col min="7164" max="7164" width="0" style="1" hidden="1" customWidth="1"/>
    <col min="7165" max="7165" width="50.5703125" style="1" customWidth="1"/>
    <col min="7166" max="7167" width="0" style="1" hidden="1" customWidth="1"/>
    <col min="7168" max="7168" width="15" style="1" customWidth="1"/>
    <col min="7169" max="7169" width="13.28515625" style="1" customWidth="1"/>
    <col min="7170" max="7170" width="12.42578125" style="1" customWidth="1"/>
    <col min="7171" max="7171" width="12.140625" style="1" customWidth="1"/>
    <col min="7172" max="7172" width="10.42578125" style="1" customWidth="1"/>
    <col min="7173" max="7173" width="11.85546875" style="1" customWidth="1"/>
    <col min="7174" max="7174" width="12.85546875" style="1" customWidth="1"/>
    <col min="7175" max="7175" width="11.42578125" style="1" customWidth="1"/>
    <col min="7176" max="7176" width="11.5703125" style="1" customWidth="1"/>
    <col min="7177" max="7177" width="11.140625" style="1" customWidth="1"/>
    <col min="7178" max="7179" width="9.7109375" style="1" customWidth="1"/>
    <col min="7180" max="7180" width="12" style="1" bestFit="1" customWidth="1"/>
    <col min="7181" max="7181" width="10.7109375" style="1" customWidth="1"/>
    <col min="7182" max="7182" width="12.140625" style="1" customWidth="1"/>
    <col min="7183" max="7183" width="10.5703125" style="1" customWidth="1"/>
    <col min="7184" max="7184" width="10.7109375" style="1" customWidth="1"/>
    <col min="7185" max="7185" width="12.85546875" style="1" customWidth="1"/>
    <col min="7186" max="7186" width="12.28515625" style="1" customWidth="1"/>
    <col min="7187" max="7187" width="12.42578125" style="1" customWidth="1"/>
    <col min="7188" max="7188" width="12" style="1" customWidth="1"/>
    <col min="7189" max="7189" width="10.85546875" style="1" bestFit="1" customWidth="1"/>
    <col min="7190" max="7190" width="13.42578125" style="1" customWidth="1"/>
    <col min="7191" max="7191" width="11.85546875" style="1" customWidth="1"/>
    <col min="7192" max="7192" width="12.5703125" style="1" customWidth="1"/>
    <col min="7193" max="7418" width="9.140625" style="1"/>
    <col min="7419" max="7419" width="1.42578125" style="1" customWidth="1"/>
    <col min="7420" max="7420" width="0" style="1" hidden="1" customWidth="1"/>
    <col min="7421" max="7421" width="50.5703125" style="1" customWidth="1"/>
    <col min="7422" max="7423" width="0" style="1" hidden="1" customWidth="1"/>
    <col min="7424" max="7424" width="15" style="1" customWidth="1"/>
    <col min="7425" max="7425" width="13.28515625" style="1" customWidth="1"/>
    <col min="7426" max="7426" width="12.42578125" style="1" customWidth="1"/>
    <col min="7427" max="7427" width="12.140625" style="1" customWidth="1"/>
    <col min="7428" max="7428" width="10.42578125" style="1" customWidth="1"/>
    <col min="7429" max="7429" width="11.85546875" style="1" customWidth="1"/>
    <col min="7430" max="7430" width="12.85546875" style="1" customWidth="1"/>
    <col min="7431" max="7431" width="11.42578125" style="1" customWidth="1"/>
    <col min="7432" max="7432" width="11.5703125" style="1" customWidth="1"/>
    <col min="7433" max="7433" width="11.140625" style="1" customWidth="1"/>
    <col min="7434" max="7435" width="9.7109375" style="1" customWidth="1"/>
    <col min="7436" max="7436" width="12" style="1" bestFit="1" customWidth="1"/>
    <col min="7437" max="7437" width="10.7109375" style="1" customWidth="1"/>
    <col min="7438" max="7438" width="12.140625" style="1" customWidth="1"/>
    <col min="7439" max="7439" width="10.5703125" style="1" customWidth="1"/>
    <col min="7440" max="7440" width="10.7109375" style="1" customWidth="1"/>
    <col min="7441" max="7441" width="12.85546875" style="1" customWidth="1"/>
    <col min="7442" max="7442" width="12.28515625" style="1" customWidth="1"/>
    <col min="7443" max="7443" width="12.42578125" style="1" customWidth="1"/>
    <col min="7444" max="7444" width="12" style="1" customWidth="1"/>
    <col min="7445" max="7445" width="10.85546875" style="1" bestFit="1" customWidth="1"/>
    <col min="7446" max="7446" width="13.42578125" style="1" customWidth="1"/>
    <col min="7447" max="7447" width="11.85546875" style="1" customWidth="1"/>
    <col min="7448" max="7448" width="12.5703125" style="1" customWidth="1"/>
    <col min="7449" max="7674" width="9.140625" style="1"/>
    <col min="7675" max="7675" width="1.42578125" style="1" customWidth="1"/>
    <col min="7676" max="7676" width="0" style="1" hidden="1" customWidth="1"/>
    <col min="7677" max="7677" width="50.5703125" style="1" customWidth="1"/>
    <col min="7678" max="7679" width="0" style="1" hidden="1" customWidth="1"/>
    <col min="7680" max="7680" width="15" style="1" customWidth="1"/>
    <col min="7681" max="7681" width="13.28515625" style="1" customWidth="1"/>
    <col min="7682" max="7682" width="12.42578125" style="1" customWidth="1"/>
    <col min="7683" max="7683" width="12.140625" style="1" customWidth="1"/>
    <col min="7684" max="7684" width="10.42578125" style="1" customWidth="1"/>
    <col min="7685" max="7685" width="11.85546875" style="1" customWidth="1"/>
    <col min="7686" max="7686" width="12.85546875" style="1" customWidth="1"/>
    <col min="7687" max="7687" width="11.42578125" style="1" customWidth="1"/>
    <col min="7688" max="7688" width="11.5703125" style="1" customWidth="1"/>
    <col min="7689" max="7689" width="11.140625" style="1" customWidth="1"/>
    <col min="7690" max="7691" width="9.7109375" style="1" customWidth="1"/>
    <col min="7692" max="7692" width="12" style="1" bestFit="1" customWidth="1"/>
    <col min="7693" max="7693" width="10.7109375" style="1" customWidth="1"/>
    <col min="7694" max="7694" width="12.140625" style="1" customWidth="1"/>
    <col min="7695" max="7695" width="10.5703125" style="1" customWidth="1"/>
    <col min="7696" max="7696" width="10.7109375" style="1" customWidth="1"/>
    <col min="7697" max="7697" width="12.85546875" style="1" customWidth="1"/>
    <col min="7698" max="7698" width="12.28515625" style="1" customWidth="1"/>
    <col min="7699" max="7699" width="12.42578125" style="1" customWidth="1"/>
    <col min="7700" max="7700" width="12" style="1" customWidth="1"/>
    <col min="7701" max="7701" width="10.85546875" style="1" bestFit="1" customWidth="1"/>
    <col min="7702" max="7702" width="13.42578125" style="1" customWidth="1"/>
    <col min="7703" max="7703" width="11.85546875" style="1" customWidth="1"/>
    <col min="7704" max="7704" width="12.5703125" style="1" customWidth="1"/>
    <col min="7705" max="7930" width="9.140625" style="1"/>
    <col min="7931" max="7931" width="1.42578125" style="1" customWidth="1"/>
    <col min="7932" max="7932" width="0" style="1" hidden="1" customWidth="1"/>
    <col min="7933" max="7933" width="50.5703125" style="1" customWidth="1"/>
    <col min="7934" max="7935" width="0" style="1" hidden="1" customWidth="1"/>
    <col min="7936" max="7936" width="15" style="1" customWidth="1"/>
    <col min="7937" max="7937" width="13.28515625" style="1" customWidth="1"/>
    <col min="7938" max="7938" width="12.42578125" style="1" customWidth="1"/>
    <col min="7939" max="7939" width="12.140625" style="1" customWidth="1"/>
    <col min="7940" max="7940" width="10.42578125" style="1" customWidth="1"/>
    <col min="7941" max="7941" width="11.85546875" style="1" customWidth="1"/>
    <col min="7942" max="7942" width="12.85546875" style="1" customWidth="1"/>
    <col min="7943" max="7943" width="11.42578125" style="1" customWidth="1"/>
    <col min="7944" max="7944" width="11.5703125" style="1" customWidth="1"/>
    <col min="7945" max="7945" width="11.140625" style="1" customWidth="1"/>
    <col min="7946" max="7947" width="9.7109375" style="1" customWidth="1"/>
    <col min="7948" max="7948" width="12" style="1" bestFit="1" customWidth="1"/>
    <col min="7949" max="7949" width="10.7109375" style="1" customWidth="1"/>
    <col min="7950" max="7950" width="12.140625" style="1" customWidth="1"/>
    <col min="7951" max="7951" width="10.5703125" style="1" customWidth="1"/>
    <col min="7952" max="7952" width="10.7109375" style="1" customWidth="1"/>
    <col min="7953" max="7953" width="12.85546875" style="1" customWidth="1"/>
    <col min="7954" max="7954" width="12.28515625" style="1" customWidth="1"/>
    <col min="7955" max="7955" width="12.42578125" style="1" customWidth="1"/>
    <col min="7956" max="7956" width="12" style="1" customWidth="1"/>
    <col min="7957" max="7957" width="10.85546875" style="1" bestFit="1" customWidth="1"/>
    <col min="7958" max="7958" width="13.42578125" style="1" customWidth="1"/>
    <col min="7959" max="7959" width="11.85546875" style="1" customWidth="1"/>
    <col min="7960" max="7960" width="12.5703125" style="1" customWidth="1"/>
    <col min="7961" max="8186" width="9.140625" style="1"/>
    <col min="8187" max="8187" width="1.42578125" style="1" customWidth="1"/>
    <col min="8188" max="8188" width="0" style="1" hidden="1" customWidth="1"/>
    <col min="8189" max="8189" width="50.5703125" style="1" customWidth="1"/>
    <col min="8190" max="8191" width="0" style="1" hidden="1" customWidth="1"/>
    <col min="8192" max="8192" width="15" style="1" customWidth="1"/>
    <col min="8193" max="8193" width="13.28515625" style="1" customWidth="1"/>
    <col min="8194" max="8194" width="12.42578125" style="1" customWidth="1"/>
    <col min="8195" max="8195" width="12.140625" style="1" customWidth="1"/>
    <col min="8196" max="8196" width="10.42578125" style="1" customWidth="1"/>
    <col min="8197" max="8197" width="11.85546875" style="1" customWidth="1"/>
    <col min="8198" max="8198" width="12.85546875" style="1" customWidth="1"/>
    <col min="8199" max="8199" width="11.42578125" style="1" customWidth="1"/>
    <col min="8200" max="8200" width="11.5703125" style="1" customWidth="1"/>
    <col min="8201" max="8201" width="11.140625" style="1" customWidth="1"/>
    <col min="8202" max="8203" width="9.7109375" style="1" customWidth="1"/>
    <col min="8204" max="8204" width="12" style="1" bestFit="1" customWidth="1"/>
    <col min="8205" max="8205" width="10.7109375" style="1" customWidth="1"/>
    <col min="8206" max="8206" width="12.140625" style="1" customWidth="1"/>
    <col min="8207" max="8207" width="10.5703125" style="1" customWidth="1"/>
    <col min="8208" max="8208" width="10.7109375" style="1" customWidth="1"/>
    <col min="8209" max="8209" width="12.85546875" style="1" customWidth="1"/>
    <col min="8210" max="8210" width="12.28515625" style="1" customWidth="1"/>
    <col min="8211" max="8211" width="12.42578125" style="1" customWidth="1"/>
    <col min="8212" max="8212" width="12" style="1" customWidth="1"/>
    <col min="8213" max="8213" width="10.85546875" style="1" bestFit="1" customWidth="1"/>
    <col min="8214" max="8214" width="13.42578125" style="1" customWidth="1"/>
    <col min="8215" max="8215" width="11.85546875" style="1" customWidth="1"/>
    <col min="8216" max="8216" width="12.5703125" style="1" customWidth="1"/>
    <col min="8217" max="8442" width="9.140625" style="1"/>
    <col min="8443" max="8443" width="1.42578125" style="1" customWidth="1"/>
    <col min="8444" max="8444" width="0" style="1" hidden="1" customWidth="1"/>
    <col min="8445" max="8445" width="50.5703125" style="1" customWidth="1"/>
    <col min="8446" max="8447" width="0" style="1" hidden="1" customWidth="1"/>
    <col min="8448" max="8448" width="15" style="1" customWidth="1"/>
    <col min="8449" max="8449" width="13.28515625" style="1" customWidth="1"/>
    <col min="8450" max="8450" width="12.42578125" style="1" customWidth="1"/>
    <col min="8451" max="8451" width="12.140625" style="1" customWidth="1"/>
    <col min="8452" max="8452" width="10.42578125" style="1" customWidth="1"/>
    <col min="8453" max="8453" width="11.85546875" style="1" customWidth="1"/>
    <col min="8454" max="8454" width="12.85546875" style="1" customWidth="1"/>
    <col min="8455" max="8455" width="11.42578125" style="1" customWidth="1"/>
    <col min="8456" max="8456" width="11.5703125" style="1" customWidth="1"/>
    <col min="8457" max="8457" width="11.140625" style="1" customWidth="1"/>
    <col min="8458" max="8459" width="9.7109375" style="1" customWidth="1"/>
    <col min="8460" max="8460" width="12" style="1" bestFit="1" customWidth="1"/>
    <col min="8461" max="8461" width="10.7109375" style="1" customWidth="1"/>
    <col min="8462" max="8462" width="12.140625" style="1" customWidth="1"/>
    <col min="8463" max="8463" width="10.5703125" style="1" customWidth="1"/>
    <col min="8464" max="8464" width="10.7109375" style="1" customWidth="1"/>
    <col min="8465" max="8465" width="12.85546875" style="1" customWidth="1"/>
    <col min="8466" max="8466" width="12.28515625" style="1" customWidth="1"/>
    <col min="8467" max="8467" width="12.42578125" style="1" customWidth="1"/>
    <col min="8468" max="8468" width="12" style="1" customWidth="1"/>
    <col min="8469" max="8469" width="10.85546875" style="1" bestFit="1" customWidth="1"/>
    <col min="8470" max="8470" width="13.42578125" style="1" customWidth="1"/>
    <col min="8471" max="8471" width="11.85546875" style="1" customWidth="1"/>
    <col min="8472" max="8472" width="12.5703125" style="1" customWidth="1"/>
    <col min="8473" max="8698" width="9.140625" style="1"/>
    <col min="8699" max="8699" width="1.42578125" style="1" customWidth="1"/>
    <col min="8700" max="8700" width="0" style="1" hidden="1" customWidth="1"/>
    <col min="8701" max="8701" width="50.5703125" style="1" customWidth="1"/>
    <col min="8702" max="8703" width="0" style="1" hidden="1" customWidth="1"/>
    <col min="8704" max="8704" width="15" style="1" customWidth="1"/>
    <col min="8705" max="8705" width="13.28515625" style="1" customWidth="1"/>
    <col min="8706" max="8706" width="12.42578125" style="1" customWidth="1"/>
    <col min="8707" max="8707" width="12.140625" style="1" customWidth="1"/>
    <col min="8708" max="8708" width="10.42578125" style="1" customWidth="1"/>
    <col min="8709" max="8709" width="11.85546875" style="1" customWidth="1"/>
    <col min="8710" max="8710" width="12.85546875" style="1" customWidth="1"/>
    <col min="8711" max="8711" width="11.42578125" style="1" customWidth="1"/>
    <col min="8712" max="8712" width="11.5703125" style="1" customWidth="1"/>
    <col min="8713" max="8713" width="11.140625" style="1" customWidth="1"/>
    <col min="8714" max="8715" width="9.7109375" style="1" customWidth="1"/>
    <col min="8716" max="8716" width="12" style="1" bestFit="1" customWidth="1"/>
    <col min="8717" max="8717" width="10.7109375" style="1" customWidth="1"/>
    <col min="8718" max="8718" width="12.140625" style="1" customWidth="1"/>
    <col min="8719" max="8719" width="10.5703125" style="1" customWidth="1"/>
    <col min="8720" max="8720" width="10.7109375" style="1" customWidth="1"/>
    <col min="8721" max="8721" width="12.85546875" style="1" customWidth="1"/>
    <col min="8722" max="8722" width="12.28515625" style="1" customWidth="1"/>
    <col min="8723" max="8723" width="12.42578125" style="1" customWidth="1"/>
    <col min="8724" max="8724" width="12" style="1" customWidth="1"/>
    <col min="8725" max="8725" width="10.85546875" style="1" bestFit="1" customWidth="1"/>
    <col min="8726" max="8726" width="13.42578125" style="1" customWidth="1"/>
    <col min="8727" max="8727" width="11.85546875" style="1" customWidth="1"/>
    <col min="8728" max="8728" width="12.5703125" style="1" customWidth="1"/>
    <col min="8729" max="8954" width="9.140625" style="1"/>
    <col min="8955" max="8955" width="1.42578125" style="1" customWidth="1"/>
    <col min="8956" max="8956" width="0" style="1" hidden="1" customWidth="1"/>
    <col min="8957" max="8957" width="50.5703125" style="1" customWidth="1"/>
    <col min="8958" max="8959" width="0" style="1" hidden="1" customWidth="1"/>
    <col min="8960" max="8960" width="15" style="1" customWidth="1"/>
    <col min="8961" max="8961" width="13.28515625" style="1" customWidth="1"/>
    <col min="8962" max="8962" width="12.42578125" style="1" customWidth="1"/>
    <col min="8963" max="8963" width="12.140625" style="1" customWidth="1"/>
    <col min="8964" max="8964" width="10.42578125" style="1" customWidth="1"/>
    <col min="8965" max="8965" width="11.85546875" style="1" customWidth="1"/>
    <col min="8966" max="8966" width="12.85546875" style="1" customWidth="1"/>
    <col min="8967" max="8967" width="11.42578125" style="1" customWidth="1"/>
    <col min="8968" max="8968" width="11.5703125" style="1" customWidth="1"/>
    <col min="8969" max="8969" width="11.140625" style="1" customWidth="1"/>
    <col min="8970" max="8971" width="9.7109375" style="1" customWidth="1"/>
    <col min="8972" max="8972" width="12" style="1" bestFit="1" customWidth="1"/>
    <col min="8973" max="8973" width="10.7109375" style="1" customWidth="1"/>
    <col min="8974" max="8974" width="12.140625" style="1" customWidth="1"/>
    <col min="8975" max="8975" width="10.5703125" style="1" customWidth="1"/>
    <col min="8976" max="8976" width="10.7109375" style="1" customWidth="1"/>
    <col min="8977" max="8977" width="12.85546875" style="1" customWidth="1"/>
    <col min="8978" max="8978" width="12.28515625" style="1" customWidth="1"/>
    <col min="8979" max="8979" width="12.42578125" style="1" customWidth="1"/>
    <col min="8980" max="8980" width="12" style="1" customWidth="1"/>
    <col min="8981" max="8981" width="10.85546875" style="1" bestFit="1" customWidth="1"/>
    <col min="8982" max="8982" width="13.42578125" style="1" customWidth="1"/>
    <col min="8983" max="8983" width="11.85546875" style="1" customWidth="1"/>
    <col min="8984" max="8984" width="12.5703125" style="1" customWidth="1"/>
    <col min="8985" max="9210" width="9.140625" style="1"/>
    <col min="9211" max="9211" width="1.42578125" style="1" customWidth="1"/>
    <col min="9212" max="9212" width="0" style="1" hidden="1" customWidth="1"/>
    <col min="9213" max="9213" width="50.5703125" style="1" customWidth="1"/>
    <col min="9214" max="9215" width="0" style="1" hidden="1" customWidth="1"/>
    <col min="9216" max="9216" width="15" style="1" customWidth="1"/>
    <col min="9217" max="9217" width="13.28515625" style="1" customWidth="1"/>
    <col min="9218" max="9218" width="12.42578125" style="1" customWidth="1"/>
    <col min="9219" max="9219" width="12.140625" style="1" customWidth="1"/>
    <col min="9220" max="9220" width="10.42578125" style="1" customWidth="1"/>
    <col min="9221" max="9221" width="11.85546875" style="1" customWidth="1"/>
    <col min="9222" max="9222" width="12.85546875" style="1" customWidth="1"/>
    <col min="9223" max="9223" width="11.42578125" style="1" customWidth="1"/>
    <col min="9224" max="9224" width="11.5703125" style="1" customWidth="1"/>
    <col min="9225" max="9225" width="11.140625" style="1" customWidth="1"/>
    <col min="9226" max="9227" width="9.7109375" style="1" customWidth="1"/>
    <col min="9228" max="9228" width="12" style="1" bestFit="1" customWidth="1"/>
    <col min="9229" max="9229" width="10.7109375" style="1" customWidth="1"/>
    <col min="9230" max="9230" width="12.140625" style="1" customWidth="1"/>
    <col min="9231" max="9231" width="10.5703125" style="1" customWidth="1"/>
    <col min="9232" max="9232" width="10.7109375" style="1" customWidth="1"/>
    <col min="9233" max="9233" width="12.85546875" style="1" customWidth="1"/>
    <col min="9234" max="9234" width="12.28515625" style="1" customWidth="1"/>
    <col min="9235" max="9235" width="12.42578125" style="1" customWidth="1"/>
    <col min="9236" max="9236" width="12" style="1" customWidth="1"/>
    <col min="9237" max="9237" width="10.85546875" style="1" bestFit="1" customWidth="1"/>
    <col min="9238" max="9238" width="13.42578125" style="1" customWidth="1"/>
    <col min="9239" max="9239" width="11.85546875" style="1" customWidth="1"/>
    <col min="9240" max="9240" width="12.5703125" style="1" customWidth="1"/>
    <col min="9241" max="9466" width="9.140625" style="1"/>
    <col min="9467" max="9467" width="1.42578125" style="1" customWidth="1"/>
    <col min="9468" max="9468" width="0" style="1" hidden="1" customWidth="1"/>
    <col min="9469" max="9469" width="50.5703125" style="1" customWidth="1"/>
    <col min="9470" max="9471" width="0" style="1" hidden="1" customWidth="1"/>
    <col min="9472" max="9472" width="15" style="1" customWidth="1"/>
    <col min="9473" max="9473" width="13.28515625" style="1" customWidth="1"/>
    <col min="9474" max="9474" width="12.42578125" style="1" customWidth="1"/>
    <col min="9475" max="9475" width="12.140625" style="1" customWidth="1"/>
    <col min="9476" max="9476" width="10.42578125" style="1" customWidth="1"/>
    <col min="9477" max="9477" width="11.85546875" style="1" customWidth="1"/>
    <col min="9478" max="9478" width="12.85546875" style="1" customWidth="1"/>
    <col min="9479" max="9479" width="11.42578125" style="1" customWidth="1"/>
    <col min="9480" max="9480" width="11.5703125" style="1" customWidth="1"/>
    <col min="9481" max="9481" width="11.140625" style="1" customWidth="1"/>
    <col min="9482" max="9483" width="9.7109375" style="1" customWidth="1"/>
    <col min="9484" max="9484" width="12" style="1" bestFit="1" customWidth="1"/>
    <col min="9485" max="9485" width="10.7109375" style="1" customWidth="1"/>
    <col min="9486" max="9486" width="12.140625" style="1" customWidth="1"/>
    <col min="9487" max="9487" width="10.5703125" style="1" customWidth="1"/>
    <col min="9488" max="9488" width="10.7109375" style="1" customWidth="1"/>
    <col min="9489" max="9489" width="12.85546875" style="1" customWidth="1"/>
    <col min="9490" max="9490" width="12.28515625" style="1" customWidth="1"/>
    <col min="9491" max="9491" width="12.42578125" style="1" customWidth="1"/>
    <col min="9492" max="9492" width="12" style="1" customWidth="1"/>
    <col min="9493" max="9493" width="10.85546875" style="1" bestFit="1" customWidth="1"/>
    <col min="9494" max="9494" width="13.42578125" style="1" customWidth="1"/>
    <col min="9495" max="9495" width="11.85546875" style="1" customWidth="1"/>
    <col min="9496" max="9496" width="12.5703125" style="1" customWidth="1"/>
    <col min="9497" max="9722" width="9.140625" style="1"/>
    <col min="9723" max="9723" width="1.42578125" style="1" customWidth="1"/>
    <col min="9724" max="9724" width="0" style="1" hidden="1" customWidth="1"/>
    <col min="9725" max="9725" width="50.5703125" style="1" customWidth="1"/>
    <col min="9726" max="9727" width="0" style="1" hidden="1" customWidth="1"/>
    <col min="9728" max="9728" width="15" style="1" customWidth="1"/>
    <col min="9729" max="9729" width="13.28515625" style="1" customWidth="1"/>
    <col min="9730" max="9730" width="12.42578125" style="1" customWidth="1"/>
    <col min="9731" max="9731" width="12.140625" style="1" customWidth="1"/>
    <col min="9732" max="9732" width="10.42578125" style="1" customWidth="1"/>
    <col min="9733" max="9733" width="11.85546875" style="1" customWidth="1"/>
    <col min="9734" max="9734" width="12.85546875" style="1" customWidth="1"/>
    <col min="9735" max="9735" width="11.42578125" style="1" customWidth="1"/>
    <col min="9736" max="9736" width="11.5703125" style="1" customWidth="1"/>
    <col min="9737" max="9737" width="11.140625" style="1" customWidth="1"/>
    <col min="9738" max="9739" width="9.7109375" style="1" customWidth="1"/>
    <col min="9740" max="9740" width="12" style="1" bestFit="1" customWidth="1"/>
    <col min="9741" max="9741" width="10.7109375" style="1" customWidth="1"/>
    <col min="9742" max="9742" width="12.140625" style="1" customWidth="1"/>
    <col min="9743" max="9743" width="10.5703125" style="1" customWidth="1"/>
    <col min="9744" max="9744" width="10.7109375" style="1" customWidth="1"/>
    <col min="9745" max="9745" width="12.85546875" style="1" customWidth="1"/>
    <col min="9746" max="9746" width="12.28515625" style="1" customWidth="1"/>
    <col min="9747" max="9747" width="12.42578125" style="1" customWidth="1"/>
    <col min="9748" max="9748" width="12" style="1" customWidth="1"/>
    <col min="9749" max="9749" width="10.85546875" style="1" bestFit="1" customWidth="1"/>
    <col min="9750" max="9750" width="13.42578125" style="1" customWidth="1"/>
    <col min="9751" max="9751" width="11.85546875" style="1" customWidth="1"/>
    <col min="9752" max="9752" width="12.5703125" style="1" customWidth="1"/>
    <col min="9753" max="9978" width="9.140625" style="1"/>
    <col min="9979" max="9979" width="1.42578125" style="1" customWidth="1"/>
    <col min="9980" max="9980" width="0" style="1" hidden="1" customWidth="1"/>
    <col min="9981" max="9981" width="50.5703125" style="1" customWidth="1"/>
    <col min="9982" max="9983" width="0" style="1" hidden="1" customWidth="1"/>
    <col min="9984" max="9984" width="15" style="1" customWidth="1"/>
    <col min="9985" max="9985" width="13.28515625" style="1" customWidth="1"/>
    <col min="9986" max="9986" width="12.42578125" style="1" customWidth="1"/>
    <col min="9987" max="9987" width="12.140625" style="1" customWidth="1"/>
    <col min="9988" max="9988" width="10.42578125" style="1" customWidth="1"/>
    <col min="9989" max="9989" width="11.85546875" style="1" customWidth="1"/>
    <col min="9990" max="9990" width="12.85546875" style="1" customWidth="1"/>
    <col min="9991" max="9991" width="11.42578125" style="1" customWidth="1"/>
    <col min="9992" max="9992" width="11.5703125" style="1" customWidth="1"/>
    <col min="9993" max="9993" width="11.140625" style="1" customWidth="1"/>
    <col min="9994" max="9995" width="9.7109375" style="1" customWidth="1"/>
    <col min="9996" max="9996" width="12" style="1" bestFit="1" customWidth="1"/>
    <col min="9997" max="9997" width="10.7109375" style="1" customWidth="1"/>
    <col min="9998" max="9998" width="12.140625" style="1" customWidth="1"/>
    <col min="9999" max="9999" width="10.5703125" style="1" customWidth="1"/>
    <col min="10000" max="10000" width="10.7109375" style="1" customWidth="1"/>
    <col min="10001" max="10001" width="12.85546875" style="1" customWidth="1"/>
    <col min="10002" max="10002" width="12.28515625" style="1" customWidth="1"/>
    <col min="10003" max="10003" width="12.42578125" style="1" customWidth="1"/>
    <col min="10004" max="10004" width="12" style="1" customWidth="1"/>
    <col min="10005" max="10005" width="10.85546875" style="1" bestFit="1" customWidth="1"/>
    <col min="10006" max="10006" width="13.42578125" style="1" customWidth="1"/>
    <col min="10007" max="10007" width="11.85546875" style="1" customWidth="1"/>
    <col min="10008" max="10008" width="12.5703125" style="1" customWidth="1"/>
    <col min="10009" max="10234" width="9.140625" style="1"/>
    <col min="10235" max="10235" width="1.42578125" style="1" customWidth="1"/>
    <col min="10236" max="10236" width="0" style="1" hidden="1" customWidth="1"/>
    <col min="10237" max="10237" width="50.5703125" style="1" customWidth="1"/>
    <col min="10238" max="10239" width="0" style="1" hidden="1" customWidth="1"/>
    <col min="10240" max="10240" width="15" style="1" customWidth="1"/>
    <col min="10241" max="10241" width="13.28515625" style="1" customWidth="1"/>
    <col min="10242" max="10242" width="12.42578125" style="1" customWidth="1"/>
    <col min="10243" max="10243" width="12.140625" style="1" customWidth="1"/>
    <col min="10244" max="10244" width="10.42578125" style="1" customWidth="1"/>
    <col min="10245" max="10245" width="11.85546875" style="1" customWidth="1"/>
    <col min="10246" max="10246" width="12.85546875" style="1" customWidth="1"/>
    <col min="10247" max="10247" width="11.42578125" style="1" customWidth="1"/>
    <col min="10248" max="10248" width="11.5703125" style="1" customWidth="1"/>
    <col min="10249" max="10249" width="11.140625" style="1" customWidth="1"/>
    <col min="10250" max="10251" width="9.7109375" style="1" customWidth="1"/>
    <col min="10252" max="10252" width="12" style="1" bestFit="1" customWidth="1"/>
    <col min="10253" max="10253" width="10.7109375" style="1" customWidth="1"/>
    <col min="10254" max="10254" width="12.140625" style="1" customWidth="1"/>
    <col min="10255" max="10255" width="10.5703125" style="1" customWidth="1"/>
    <col min="10256" max="10256" width="10.7109375" style="1" customWidth="1"/>
    <col min="10257" max="10257" width="12.85546875" style="1" customWidth="1"/>
    <col min="10258" max="10258" width="12.28515625" style="1" customWidth="1"/>
    <col min="10259" max="10259" width="12.42578125" style="1" customWidth="1"/>
    <col min="10260" max="10260" width="12" style="1" customWidth="1"/>
    <col min="10261" max="10261" width="10.85546875" style="1" bestFit="1" customWidth="1"/>
    <col min="10262" max="10262" width="13.42578125" style="1" customWidth="1"/>
    <col min="10263" max="10263" width="11.85546875" style="1" customWidth="1"/>
    <col min="10264" max="10264" width="12.5703125" style="1" customWidth="1"/>
    <col min="10265" max="10490" width="9.140625" style="1"/>
    <col min="10491" max="10491" width="1.42578125" style="1" customWidth="1"/>
    <col min="10492" max="10492" width="0" style="1" hidden="1" customWidth="1"/>
    <col min="10493" max="10493" width="50.5703125" style="1" customWidth="1"/>
    <col min="10494" max="10495" width="0" style="1" hidden="1" customWidth="1"/>
    <col min="10496" max="10496" width="15" style="1" customWidth="1"/>
    <col min="10497" max="10497" width="13.28515625" style="1" customWidth="1"/>
    <col min="10498" max="10498" width="12.42578125" style="1" customWidth="1"/>
    <col min="10499" max="10499" width="12.140625" style="1" customWidth="1"/>
    <col min="10500" max="10500" width="10.42578125" style="1" customWidth="1"/>
    <col min="10501" max="10501" width="11.85546875" style="1" customWidth="1"/>
    <col min="10502" max="10502" width="12.85546875" style="1" customWidth="1"/>
    <col min="10503" max="10503" width="11.42578125" style="1" customWidth="1"/>
    <col min="10504" max="10504" width="11.5703125" style="1" customWidth="1"/>
    <col min="10505" max="10505" width="11.140625" style="1" customWidth="1"/>
    <col min="10506" max="10507" width="9.7109375" style="1" customWidth="1"/>
    <col min="10508" max="10508" width="12" style="1" bestFit="1" customWidth="1"/>
    <col min="10509" max="10509" width="10.7109375" style="1" customWidth="1"/>
    <col min="10510" max="10510" width="12.140625" style="1" customWidth="1"/>
    <col min="10511" max="10511" width="10.5703125" style="1" customWidth="1"/>
    <col min="10512" max="10512" width="10.7109375" style="1" customWidth="1"/>
    <col min="10513" max="10513" width="12.85546875" style="1" customWidth="1"/>
    <col min="10514" max="10514" width="12.28515625" style="1" customWidth="1"/>
    <col min="10515" max="10515" width="12.42578125" style="1" customWidth="1"/>
    <col min="10516" max="10516" width="12" style="1" customWidth="1"/>
    <col min="10517" max="10517" width="10.85546875" style="1" bestFit="1" customWidth="1"/>
    <col min="10518" max="10518" width="13.42578125" style="1" customWidth="1"/>
    <col min="10519" max="10519" width="11.85546875" style="1" customWidth="1"/>
    <col min="10520" max="10520" width="12.5703125" style="1" customWidth="1"/>
    <col min="10521" max="10746" width="9.140625" style="1"/>
    <col min="10747" max="10747" width="1.42578125" style="1" customWidth="1"/>
    <col min="10748" max="10748" width="0" style="1" hidden="1" customWidth="1"/>
    <col min="10749" max="10749" width="50.5703125" style="1" customWidth="1"/>
    <col min="10750" max="10751" width="0" style="1" hidden="1" customWidth="1"/>
    <col min="10752" max="10752" width="15" style="1" customWidth="1"/>
    <col min="10753" max="10753" width="13.28515625" style="1" customWidth="1"/>
    <col min="10754" max="10754" width="12.42578125" style="1" customWidth="1"/>
    <col min="10755" max="10755" width="12.140625" style="1" customWidth="1"/>
    <col min="10756" max="10756" width="10.42578125" style="1" customWidth="1"/>
    <col min="10757" max="10757" width="11.85546875" style="1" customWidth="1"/>
    <col min="10758" max="10758" width="12.85546875" style="1" customWidth="1"/>
    <col min="10759" max="10759" width="11.42578125" style="1" customWidth="1"/>
    <col min="10760" max="10760" width="11.5703125" style="1" customWidth="1"/>
    <col min="10761" max="10761" width="11.140625" style="1" customWidth="1"/>
    <col min="10762" max="10763" width="9.7109375" style="1" customWidth="1"/>
    <col min="10764" max="10764" width="12" style="1" bestFit="1" customWidth="1"/>
    <col min="10765" max="10765" width="10.7109375" style="1" customWidth="1"/>
    <col min="10766" max="10766" width="12.140625" style="1" customWidth="1"/>
    <col min="10767" max="10767" width="10.5703125" style="1" customWidth="1"/>
    <col min="10768" max="10768" width="10.7109375" style="1" customWidth="1"/>
    <col min="10769" max="10769" width="12.85546875" style="1" customWidth="1"/>
    <col min="10770" max="10770" width="12.28515625" style="1" customWidth="1"/>
    <col min="10771" max="10771" width="12.42578125" style="1" customWidth="1"/>
    <col min="10772" max="10772" width="12" style="1" customWidth="1"/>
    <col min="10773" max="10773" width="10.85546875" style="1" bestFit="1" customWidth="1"/>
    <col min="10774" max="10774" width="13.42578125" style="1" customWidth="1"/>
    <col min="10775" max="10775" width="11.85546875" style="1" customWidth="1"/>
    <col min="10776" max="10776" width="12.5703125" style="1" customWidth="1"/>
    <col min="10777" max="11002" width="9.140625" style="1"/>
    <col min="11003" max="11003" width="1.42578125" style="1" customWidth="1"/>
    <col min="11004" max="11004" width="0" style="1" hidden="1" customWidth="1"/>
    <col min="11005" max="11005" width="50.5703125" style="1" customWidth="1"/>
    <col min="11006" max="11007" width="0" style="1" hidden="1" customWidth="1"/>
    <col min="11008" max="11008" width="15" style="1" customWidth="1"/>
    <col min="11009" max="11009" width="13.28515625" style="1" customWidth="1"/>
    <col min="11010" max="11010" width="12.42578125" style="1" customWidth="1"/>
    <col min="11011" max="11011" width="12.140625" style="1" customWidth="1"/>
    <col min="11012" max="11012" width="10.42578125" style="1" customWidth="1"/>
    <col min="11013" max="11013" width="11.85546875" style="1" customWidth="1"/>
    <col min="11014" max="11014" width="12.85546875" style="1" customWidth="1"/>
    <col min="11015" max="11015" width="11.42578125" style="1" customWidth="1"/>
    <col min="11016" max="11016" width="11.5703125" style="1" customWidth="1"/>
    <col min="11017" max="11017" width="11.140625" style="1" customWidth="1"/>
    <col min="11018" max="11019" width="9.7109375" style="1" customWidth="1"/>
    <col min="11020" max="11020" width="12" style="1" bestFit="1" customWidth="1"/>
    <col min="11021" max="11021" width="10.7109375" style="1" customWidth="1"/>
    <col min="11022" max="11022" width="12.140625" style="1" customWidth="1"/>
    <col min="11023" max="11023" width="10.5703125" style="1" customWidth="1"/>
    <col min="11024" max="11024" width="10.7109375" style="1" customWidth="1"/>
    <col min="11025" max="11025" width="12.85546875" style="1" customWidth="1"/>
    <col min="11026" max="11026" width="12.28515625" style="1" customWidth="1"/>
    <col min="11027" max="11027" width="12.42578125" style="1" customWidth="1"/>
    <col min="11028" max="11028" width="12" style="1" customWidth="1"/>
    <col min="11029" max="11029" width="10.85546875" style="1" bestFit="1" customWidth="1"/>
    <col min="11030" max="11030" width="13.42578125" style="1" customWidth="1"/>
    <col min="11031" max="11031" width="11.85546875" style="1" customWidth="1"/>
    <col min="11032" max="11032" width="12.5703125" style="1" customWidth="1"/>
    <col min="11033" max="11258" width="9.140625" style="1"/>
    <col min="11259" max="11259" width="1.42578125" style="1" customWidth="1"/>
    <col min="11260" max="11260" width="0" style="1" hidden="1" customWidth="1"/>
    <col min="11261" max="11261" width="50.5703125" style="1" customWidth="1"/>
    <col min="11262" max="11263" width="0" style="1" hidden="1" customWidth="1"/>
    <col min="11264" max="11264" width="15" style="1" customWidth="1"/>
    <col min="11265" max="11265" width="13.28515625" style="1" customWidth="1"/>
    <col min="11266" max="11266" width="12.42578125" style="1" customWidth="1"/>
    <col min="11267" max="11267" width="12.140625" style="1" customWidth="1"/>
    <col min="11268" max="11268" width="10.42578125" style="1" customWidth="1"/>
    <col min="11269" max="11269" width="11.85546875" style="1" customWidth="1"/>
    <col min="11270" max="11270" width="12.85546875" style="1" customWidth="1"/>
    <col min="11271" max="11271" width="11.42578125" style="1" customWidth="1"/>
    <col min="11272" max="11272" width="11.5703125" style="1" customWidth="1"/>
    <col min="11273" max="11273" width="11.140625" style="1" customWidth="1"/>
    <col min="11274" max="11275" width="9.7109375" style="1" customWidth="1"/>
    <col min="11276" max="11276" width="12" style="1" bestFit="1" customWidth="1"/>
    <col min="11277" max="11277" width="10.7109375" style="1" customWidth="1"/>
    <col min="11278" max="11278" width="12.140625" style="1" customWidth="1"/>
    <col min="11279" max="11279" width="10.5703125" style="1" customWidth="1"/>
    <col min="11280" max="11280" width="10.7109375" style="1" customWidth="1"/>
    <col min="11281" max="11281" width="12.85546875" style="1" customWidth="1"/>
    <col min="11282" max="11282" width="12.28515625" style="1" customWidth="1"/>
    <col min="11283" max="11283" width="12.42578125" style="1" customWidth="1"/>
    <col min="11284" max="11284" width="12" style="1" customWidth="1"/>
    <col min="11285" max="11285" width="10.85546875" style="1" bestFit="1" customWidth="1"/>
    <col min="11286" max="11286" width="13.42578125" style="1" customWidth="1"/>
    <col min="11287" max="11287" width="11.85546875" style="1" customWidth="1"/>
    <col min="11288" max="11288" width="12.5703125" style="1" customWidth="1"/>
    <col min="11289" max="11514" width="9.140625" style="1"/>
    <col min="11515" max="11515" width="1.42578125" style="1" customWidth="1"/>
    <col min="11516" max="11516" width="0" style="1" hidden="1" customWidth="1"/>
    <col min="11517" max="11517" width="50.5703125" style="1" customWidth="1"/>
    <col min="11518" max="11519" width="0" style="1" hidden="1" customWidth="1"/>
    <col min="11520" max="11520" width="15" style="1" customWidth="1"/>
    <col min="11521" max="11521" width="13.28515625" style="1" customWidth="1"/>
    <col min="11522" max="11522" width="12.42578125" style="1" customWidth="1"/>
    <col min="11523" max="11523" width="12.140625" style="1" customWidth="1"/>
    <col min="11524" max="11524" width="10.42578125" style="1" customWidth="1"/>
    <col min="11525" max="11525" width="11.85546875" style="1" customWidth="1"/>
    <col min="11526" max="11526" width="12.85546875" style="1" customWidth="1"/>
    <col min="11527" max="11527" width="11.42578125" style="1" customWidth="1"/>
    <col min="11528" max="11528" width="11.5703125" style="1" customWidth="1"/>
    <col min="11529" max="11529" width="11.140625" style="1" customWidth="1"/>
    <col min="11530" max="11531" width="9.7109375" style="1" customWidth="1"/>
    <col min="11532" max="11532" width="12" style="1" bestFit="1" customWidth="1"/>
    <col min="11533" max="11533" width="10.7109375" style="1" customWidth="1"/>
    <col min="11534" max="11534" width="12.140625" style="1" customWidth="1"/>
    <col min="11535" max="11535" width="10.5703125" style="1" customWidth="1"/>
    <col min="11536" max="11536" width="10.7109375" style="1" customWidth="1"/>
    <col min="11537" max="11537" width="12.85546875" style="1" customWidth="1"/>
    <col min="11538" max="11538" width="12.28515625" style="1" customWidth="1"/>
    <col min="11539" max="11539" width="12.42578125" style="1" customWidth="1"/>
    <col min="11540" max="11540" width="12" style="1" customWidth="1"/>
    <col min="11541" max="11541" width="10.85546875" style="1" bestFit="1" customWidth="1"/>
    <col min="11542" max="11542" width="13.42578125" style="1" customWidth="1"/>
    <col min="11543" max="11543" width="11.85546875" style="1" customWidth="1"/>
    <col min="11544" max="11544" width="12.5703125" style="1" customWidth="1"/>
    <col min="11545" max="11770" width="9.140625" style="1"/>
    <col min="11771" max="11771" width="1.42578125" style="1" customWidth="1"/>
    <col min="11772" max="11772" width="0" style="1" hidden="1" customWidth="1"/>
    <col min="11773" max="11773" width="50.5703125" style="1" customWidth="1"/>
    <col min="11774" max="11775" width="0" style="1" hidden="1" customWidth="1"/>
    <col min="11776" max="11776" width="15" style="1" customWidth="1"/>
    <col min="11777" max="11777" width="13.28515625" style="1" customWidth="1"/>
    <col min="11778" max="11778" width="12.42578125" style="1" customWidth="1"/>
    <col min="11779" max="11779" width="12.140625" style="1" customWidth="1"/>
    <col min="11780" max="11780" width="10.42578125" style="1" customWidth="1"/>
    <col min="11781" max="11781" width="11.85546875" style="1" customWidth="1"/>
    <col min="11782" max="11782" width="12.85546875" style="1" customWidth="1"/>
    <col min="11783" max="11783" width="11.42578125" style="1" customWidth="1"/>
    <col min="11784" max="11784" width="11.5703125" style="1" customWidth="1"/>
    <col min="11785" max="11785" width="11.140625" style="1" customWidth="1"/>
    <col min="11786" max="11787" width="9.7109375" style="1" customWidth="1"/>
    <col min="11788" max="11788" width="12" style="1" bestFit="1" customWidth="1"/>
    <col min="11789" max="11789" width="10.7109375" style="1" customWidth="1"/>
    <col min="11790" max="11790" width="12.140625" style="1" customWidth="1"/>
    <col min="11791" max="11791" width="10.5703125" style="1" customWidth="1"/>
    <col min="11792" max="11792" width="10.7109375" style="1" customWidth="1"/>
    <col min="11793" max="11793" width="12.85546875" style="1" customWidth="1"/>
    <col min="11794" max="11794" width="12.28515625" style="1" customWidth="1"/>
    <col min="11795" max="11795" width="12.42578125" style="1" customWidth="1"/>
    <col min="11796" max="11796" width="12" style="1" customWidth="1"/>
    <col min="11797" max="11797" width="10.85546875" style="1" bestFit="1" customWidth="1"/>
    <col min="11798" max="11798" width="13.42578125" style="1" customWidth="1"/>
    <col min="11799" max="11799" width="11.85546875" style="1" customWidth="1"/>
    <col min="11800" max="11800" width="12.5703125" style="1" customWidth="1"/>
    <col min="11801" max="12026" width="9.140625" style="1"/>
    <col min="12027" max="12027" width="1.42578125" style="1" customWidth="1"/>
    <col min="12028" max="12028" width="0" style="1" hidden="1" customWidth="1"/>
    <col min="12029" max="12029" width="50.5703125" style="1" customWidth="1"/>
    <col min="12030" max="12031" width="0" style="1" hidden="1" customWidth="1"/>
    <col min="12032" max="12032" width="15" style="1" customWidth="1"/>
    <col min="12033" max="12033" width="13.28515625" style="1" customWidth="1"/>
    <col min="12034" max="12034" width="12.42578125" style="1" customWidth="1"/>
    <col min="12035" max="12035" width="12.140625" style="1" customWidth="1"/>
    <col min="12036" max="12036" width="10.42578125" style="1" customWidth="1"/>
    <col min="12037" max="12037" width="11.85546875" style="1" customWidth="1"/>
    <col min="12038" max="12038" width="12.85546875" style="1" customWidth="1"/>
    <col min="12039" max="12039" width="11.42578125" style="1" customWidth="1"/>
    <col min="12040" max="12040" width="11.5703125" style="1" customWidth="1"/>
    <col min="12041" max="12041" width="11.140625" style="1" customWidth="1"/>
    <col min="12042" max="12043" width="9.7109375" style="1" customWidth="1"/>
    <col min="12044" max="12044" width="12" style="1" bestFit="1" customWidth="1"/>
    <col min="12045" max="12045" width="10.7109375" style="1" customWidth="1"/>
    <col min="12046" max="12046" width="12.140625" style="1" customWidth="1"/>
    <col min="12047" max="12047" width="10.5703125" style="1" customWidth="1"/>
    <col min="12048" max="12048" width="10.7109375" style="1" customWidth="1"/>
    <col min="12049" max="12049" width="12.85546875" style="1" customWidth="1"/>
    <col min="12050" max="12050" width="12.28515625" style="1" customWidth="1"/>
    <col min="12051" max="12051" width="12.42578125" style="1" customWidth="1"/>
    <col min="12052" max="12052" width="12" style="1" customWidth="1"/>
    <col min="12053" max="12053" width="10.85546875" style="1" bestFit="1" customWidth="1"/>
    <col min="12054" max="12054" width="13.42578125" style="1" customWidth="1"/>
    <col min="12055" max="12055" width="11.85546875" style="1" customWidth="1"/>
    <col min="12056" max="12056" width="12.5703125" style="1" customWidth="1"/>
    <col min="12057" max="12282" width="9.140625" style="1"/>
    <col min="12283" max="12283" width="1.42578125" style="1" customWidth="1"/>
    <col min="12284" max="12284" width="0" style="1" hidden="1" customWidth="1"/>
    <col min="12285" max="12285" width="50.5703125" style="1" customWidth="1"/>
    <col min="12286" max="12287" width="0" style="1" hidden="1" customWidth="1"/>
    <col min="12288" max="12288" width="15" style="1" customWidth="1"/>
    <col min="12289" max="12289" width="13.28515625" style="1" customWidth="1"/>
    <col min="12290" max="12290" width="12.42578125" style="1" customWidth="1"/>
    <col min="12291" max="12291" width="12.140625" style="1" customWidth="1"/>
    <col min="12292" max="12292" width="10.42578125" style="1" customWidth="1"/>
    <col min="12293" max="12293" width="11.85546875" style="1" customWidth="1"/>
    <col min="12294" max="12294" width="12.85546875" style="1" customWidth="1"/>
    <col min="12295" max="12295" width="11.42578125" style="1" customWidth="1"/>
    <col min="12296" max="12296" width="11.5703125" style="1" customWidth="1"/>
    <col min="12297" max="12297" width="11.140625" style="1" customWidth="1"/>
    <col min="12298" max="12299" width="9.7109375" style="1" customWidth="1"/>
    <col min="12300" max="12300" width="12" style="1" bestFit="1" customWidth="1"/>
    <col min="12301" max="12301" width="10.7109375" style="1" customWidth="1"/>
    <col min="12302" max="12302" width="12.140625" style="1" customWidth="1"/>
    <col min="12303" max="12303" width="10.5703125" style="1" customWidth="1"/>
    <col min="12304" max="12304" width="10.7109375" style="1" customWidth="1"/>
    <col min="12305" max="12305" width="12.85546875" style="1" customWidth="1"/>
    <col min="12306" max="12306" width="12.28515625" style="1" customWidth="1"/>
    <col min="12307" max="12307" width="12.42578125" style="1" customWidth="1"/>
    <col min="12308" max="12308" width="12" style="1" customWidth="1"/>
    <col min="12309" max="12309" width="10.85546875" style="1" bestFit="1" customWidth="1"/>
    <col min="12310" max="12310" width="13.42578125" style="1" customWidth="1"/>
    <col min="12311" max="12311" width="11.85546875" style="1" customWidth="1"/>
    <col min="12312" max="12312" width="12.5703125" style="1" customWidth="1"/>
    <col min="12313" max="12538" width="9.140625" style="1"/>
    <col min="12539" max="12539" width="1.42578125" style="1" customWidth="1"/>
    <col min="12540" max="12540" width="0" style="1" hidden="1" customWidth="1"/>
    <col min="12541" max="12541" width="50.5703125" style="1" customWidth="1"/>
    <col min="12542" max="12543" width="0" style="1" hidden="1" customWidth="1"/>
    <col min="12544" max="12544" width="15" style="1" customWidth="1"/>
    <col min="12545" max="12545" width="13.28515625" style="1" customWidth="1"/>
    <col min="12546" max="12546" width="12.42578125" style="1" customWidth="1"/>
    <col min="12547" max="12547" width="12.140625" style="1" customWidth="1"/>
    <col min="12548" max="12548" width="10.42578125" style="1" customWidth="1"/>
    <col min="12549" max="12549" width="11.85546875" style="1" customWidth="1"/>
    <col min="12550" max="12550" width="12.85546875" style="1" customWidth="1"/>
    <col min="12551" max="12551" width="11.42578125" style="1" customWidth="1"/>
    <col min="12552" max="12552" width="11.5703125" style="1" customWidth="1"/>
    <col min="12553" max="12553" width="11.140625" style="1" customWidth="1"/>
    <col min="12554" max="12555" width="9.7109375" style="1" customWidth="1"/>
    <col min="12556" max="12556" width="12" style="1" bestFit="1" customWidth="1"/>
    <col min="12557" max="12557" width="10.7109375" style="1" customWidth="1"/>
    <col min="12558" max="12558" width="12.140625" style="1" customWidth="1"/>
    <col min="12559" max="12559" width="10.5703125" style="1" customWidth="1"/>
    <col min="12560" max="12560" width="10.7109375" style="1" customWidth="1"/>
    <col min="12561" max="12561" width="12.85546875" style="1" customWidth="1"/>
    <col min="12562" max="12562" width="12.28515625" style="1" customWidth="1"/>
    <col min="12563" max="12563" width="12.42578125" style="1" customWidth="1"/>
    <col min="12564" max="12564" width="12" style="1" customWidth="1"/>
    <col min="12565" max="12565" width="10.85546875" style="1" bestFit="1" customWidth="1"/>
    <col min="12566" max="12566" width="13.42578125" style="1" customWidth="1"/>
    <col min="12567" max="12567" width="11.85546875" style="1" customWidth="1"/>
    <col min="12568" max="12568" width="12.5703125" style="1" customWidth="1"/>
    <col min="12569" max="12794" width="9.140625" style="1"/>
    <col min="12795" max="12795" width="1.42578125" style="1" customWidth="1"/>
    <col min="12796" max="12796" width="0" style="1" hidden="1" customWidth="1"/>
    <col min="12797" max="12797" width="50.5703125" style="1" customWidth="1"/>
    <col min="12798" max="12799" width="0" style="1" hidden="1" customWidth="1"/>
    <col min="12800" max="12800" width="15" style="1" customWidth="1"/>
    <col min="12801" max="12801" width="13.28515625" style="1" customWidth="1"/>
    <col min="12802" max="12802" width="12.42578125" style="1" customWidth="1"/>
    <col min="12803" max="12803" width="12.140625" style="1" customWidth="1"/>
    <col min="12804" max="12804" width="10.42578125" style="1" customWidth="1"/>
    <col min="12805" max="12805" width="11.85546875" style="1" customWidth="1"/>
    <col min="12806" max="12806" width="12.85546875" style="1" customWidth="1"/>
    <col min="12807" max="12807" width="11.42578125" style="1" customWidth="1"/>
    <col min="12808" max="12808" width="11.5703125" style="1" customWidth="1"/>
    <col min="12809" max="12809" width="11.140625" style="1" customWidth="1"/>
    <col min="12810" max="12811" width="9.7109375" style="1" customWidth="1"/>
    <col min="12812" max="12812" width="12" style="1" bestFit="1" customWidth="1"/>
    <col min="12813" max="12813" width="10.7109375" style="1" customWidth="1"/>
    <col min="12814" max="12814" width="12.140625" style="1" customWidth="1"/>
    <col min="12815" max="12815" width="10.5703125" style="1" customWidth="1"/>
    <col min="12816" max="12816" width="10.7109375" style="1" customWidth="1"/>
    <col min="12817" max="12817" width="12.85546875" style="1" customWidth="1"/>
    <col min="12818" max="12818" width="12.28515625" style="1" customWidth="1"/>
    <col min="12819" max="12819" width="12.42578125" style="1" customWidth="1"/>
    <col min="12820" max="12820" width="12" style="1" customWidth="1"/>
    <col min="12821" max="12821" width="10.85546875" style="1" bestFit="1" customWidth="1"/>
    <col min="12822" max="12822" width="13.42578125" style="1" customWidth="1"/>
    <col min="12823" max="12823" width="11.85546875" style="1" customWidth="1"/>
    <col min="12824" max="12824" width="12.5703125" style="1" customWidth="1"/>
    <col min="12825" max="13050" width="9.140625" style="1"/>
    <col min="13051" max="13051" width="1.42578125" style="1" customWidth="1"/>
    <col min="13052" max="13052" width="0" style="1" hidden="1" customWidth="1"/>
    <col min="13053" max="13053" width="50.5703125" style="1" customWidth="1"/>
    <col min="13054" max="13055" width="0" style="1" hidden="1" customWidth="1"/>
    <col min="13056" max="13056" width="15" style="1" customWidth="1"/>
    <col min="13057" max="13057" width="13.28515625" style="1" customWidth="1"/>
    <col min="13058" max="13058" width="12.42578125" style="1" customWidth="1"/>
    <col min="13059" max="13059" width="12.140625" style="1" customWidth="1"/>
    <col min="13060" max="13060" width="10.42578125" style="1" customWidth="1"/>
    <col min="13061" max="13061" width="11.85546875" style="1" customWidth="1"/>
    <col min="13062" max="13062" width="12.85546875" style="1" customWidth="1"/>
    <col min="13063" max="13063" width="11.42578125" style="1" customWidth="1"/>
    <col min="13064" max="13064" width="11.5703125" style="1" customWidth="1"/>
    <col min="13065" max="13065" width="11.140625" style="1" customWidth="1"/>
    <col min="13066" max="13067" width="9.7109375" style="1" customWidth="1"/>
    <col min="13068" max="13068" width="12" style="1" bestFit="1" customWidth="1"/>
    <col min="13069" max="13069" width="10.7109375" style="1" customWidth="1"/>
    <col min="13070" max="13070" width="12.140625" style="1" customWidth="1"/>
    <col min="13071" max="13071" width="10.5703125" style="1" customWidth="1"/>
    <col min="13072" max="13072" width="10.7109375" style="1" customWidth="1"/>
    <col min="13073" max="13073" width="12.85546875" style="1" customWidth="1"/>
    <col min="13074" max="13074" width="12.28515625" style="1" customWidth="1"/>
    <col min="13075" max="13075" width="12.42578125" style="1" customWidth="1"/>
    <col min="13076" max="13076" width="12" style="1" customWidth="1"/>
    <col min="13077" max="13077" width="10.85546875" style="1" bestFit="1" customWidth="1"/>
    <col min="13078" max="13078" width="13.42578125" style="1" customWidth="1"/>
    <col min="13079" max="13079" width="11.85546875" style="1" customWidth="1"/>
    <col min="13080" max="13080" width="12.5703125" style="1" customWidth="1"/>
    <col min="13081" max="13306" width="9.140625" style="1"/>
    <col min="13307" max="13307" width="1.42578125" style="1" customWidth="1"/>
    <col min="13308" max="13308" width="0" style="1" hidden="1" customWidth="1"/>
    <col min="13309" max="13309" width="50.5703125" style="1" customWidth="1"/>
    <col min="13310" max="13311" width="0" style="1" hidden="1" customWidth="1"/>
    <col min="13312" max="13312" width="15" style="1" customWidth="1"/>
    <col min="13313" max="13313" width="13.28515625" style="1" customWidth="1"/>
    <col min="13314" max="13314" width="12.42578125" style="1" customWidth="1"/>
    <col min="13315" max="13315" width="12.140625" style="1" customWidth="1"/>
    <col min="13316" max="13316" width="10.42578125" style="1" customWidth="1"/>
    <col min="13317" max="13317" width="11.85546875" style="1" customWidth="1"/>
    <col min="13318" max="13318" width="12.85546875" style="1" customWidth="1"/>
    <col min="13319" max="13319" width="11.42578125" style="1" customWidth="1"/>
    <col min="13320" max="13320" width="11.5703125" style="1" customWidth="1"/>
    <col min="13321" max="13321" width="11.140625" style="1" customWidth="1"/>
    <col min="13322" max="13323" width="9.7109375" style="1" customWidth="1"/>
    <col min="13324" max="13324" width="12" style="1" bestFit="1" customWidth="1"/>
    <col min="13325" max="13325" width="10.7109375" style="1" customWidth="1"/>
    <col min="13326" max="13326" width="12.140625" style="1" customWidth="1"/>
    <col min="13327" max="13327" width="10.5703125" style="1" customWidth="1"/>
    <col min="13328" max="13328" width="10.7109375" style="1" customWidth="1"/>
    <col min="13329" max="13329" width="12.85546875" style="1" customWidth="1"/>
    <col min="13330" max="13330" width="12.28515625" style="1" customWidth="1"/>
    <col min="13331" max="13331" width="12.42578125" style="1" customWidth="1"/>
    <col min="13332" max="13332" width="12" style="1" customWidth="1"/>
    <col min="13333" max="13333" width="10.85546875" style="1" bestFit="1" customWidth="1"/>
    <col min="13334" max="13334" width="13.42578125" style="1" customWidth="1"/>
    <col min="13335" max="13335" width="11.85546875" style="1" customWidth="1"/>
    <col min="13336" max="13336" width="12.5703125" style="1" customWidth="1"/>
    <col min="13337" max="13562" width="9.140625" style="1"/>
    <col min="13563" max="13563" width="1.42578125" style="1" customWidth="1"/>
    <col min="13564" max="13564" width="0" style="1" hidden="1" customWidth="1"/>
    <col min="13565" max="13565" width="50.5703125" style="1" customWidth="1"/>
    <col min="13566" max="13567" width="0" style="1" hidden="1" customWidth="1"/>
    <col min="13568" max="13568" width="15" style="1" customWidth="1"/>
    <col min="13569" max="13569" width="13.28515625" style="1" customWidth="1"/>
    <col min="13570" max="13570" width="12.42578125" style="1" customWidth="1"/>
    <col min="13571" max="13571" width="12.140625" style="1" customWidth="1"/>
    <col min="13572" max="13572" width="10.42578125" style="1" customWidth="1"/>
    <col min="13573" max="13573" width="11.85546875" style="1" customWidth="1"/>
    <col min="13574" max="13574" width="12.85546875" style="1" customWidth="1"/>
    <col min="13575" max="13575" width="11.42578125" style="1" customWidth="1"/>
    <col min="13576" max="13576" width="11.5703125" style="1" customWidth="1"/>
    <col min="13577" max="13577" width="11.140625" style="1" customWidth="1"/>
    <col min="13578" max="13579" width="9.7109375" style="1" customWidth="1"/>
    <col min="13580" max="13580" width="12" style="1" bestFit="1" customWidth="1"/>
    <col min="13581" max="13581" width="10.7109375" style="1" customWidth="1"/>
    <col min="13582" max="13582" width="12.140625" style="1" customWidth="1"/>
    <col min="13583" max="13583" width="10.5703125" style="1" customWidth="1"/>
    <col min="13584" max="13584" width="10.7109375" style="1" customWidth="1"/>
    <col min="13585" max="13585" width="12.85546875" style="1" customWidth="1"/>
    <col min="13586" max="13586" width="12.28515625" style="1" customWidth="1"/>
    <col min="13587" max="13587" width="12.42578125" style="1" customWidth="1"/>
    <col min="13588" max="13588" width="12" style="1" customWidth="1"/>
    <col min="13589" max="13589" width="10.85546875" style="1" bestFit="1" customWidth="1"/>
    <col min="13590" max="13590" width="13.42578125" style="1" customWidth="1"/>
    <col min="13591" max="13591" width="11.85546875" style="1" customWidth="1"/>
    <col min="13592" max="13592" width="12.5703125" style="1" customWidth="1"/>
    <col min="13593" max="13818" width="9.140625" style="1"/>
    <col min="13819" max="13819" width="1.42578125" style="1" customWidth="1"/>
    <col min="13820" max="13820" width="0" style="1" hidden="1" customWidth="1"/>
    <col min="13821" max="13821" width="50.5703125" style="1" customWidth="1"/>
    <col min="13822" max="13823" width="0" style="1" hidden="1" customWidth="1"/>
    <col min="13824" max="13824" width="15" style="1" customWidth="1"/>
    <col min="13825" max="13825" width="13.28515625" style="1" customWidth="1"/>
    <col min="13826" max="13826" width="12.42578125" style="1" customWidth="1"/>
    <col min="13827" max="13827" width="12.140625" style="1" customWidth="1"/>
    <col min="13828" max="13828" width="10.42578125" style="1" customWidth="1"/>
    <col min="13829" max="13829" width="11.85546875" style="1" customWidth="1"/>
    <col min="13830" max="13830" width="12.85546875" style="1" customWidth="1"/>
    <col min="13831" max="13831" width="11.42578125" style="1" customWidth="1"/>
    <col min="13832" max="13832" width="11.5703125" style="1" customWidth="1"/>
    <col min="13833" max="13833" width="11.140625" style="1" customWidth="1"/>
    <col min="13834" max="13835" width="9.7109375" style="1" customWidth="1"/>
    <col min="13836" max="13836" width="12" style="1" bestFit="1" customWidth="1"/>
    <col min="13837" max="13837" width="10.7109375" style="1" customWidth="1"/>
    <col min="13838" max="13838" width="12.140625" style="1" customWidth="1"/>
    <col min="13839" max="13839" width="10.5703125" style="1" customWidth="1"/>
    <col min="13840" max="13840" width="10.7109375" style="1" customWidth="1"/>
    <col min="13841" max="13841" width="12.85546875" style="1" customWidth="1"/>
    <col min="13842" max="13842" width="12.28515625" style="1" customWidth="1"/>
    <col min="13843" max="13843" width="12.42578125" style="1" customWidth="1"/>
    <col min="13844" max="13844" width="12" style="1" customWidth="1"/>
    <col min="13845" max="13845" width="10.85546875" style="1" bestFit="1" customWidth="1"/>
    <col min="13846" max="13846" width="13.42578125" style="1" customWidth="1"/>
    <col min="13847" max="13847" width="11.85546875" style="1" customWidth="1"/>
    <col min="13848" max="13848" width="12.5703125" style="1" customWidth="1"/>
    <col min="13849" max="14074" width="9.140625" style="1"/>
    <col min="14075" max="14075" width="1.42578125" style="1" customWidth="1"/>
    <col min="14076" max="14076" width="0" style="1" hidden="1" customWidth="1"/>
    <col min="14077" max="14077" width="50.5703125" style="1" customWidth="1"/>
    <col min="14078" max="14079" width="0" style="1" hidden="1" customWidth="1"/>
    <col min="14080" max="14080" width="15" style="1" customWidth="1"/>
    <col min="14081" max="14081" width="13.28515625" style="1" customWidth="1"/>
    <col min="14082" max="14082" width="12.42578125" style="1" customWidth="1"/>
    <col min="14083" max="14083" width="12.140625" style="1" customWidth="1"/>
    <col min="14084" max="14084" width="10.42578125" style="1" customWidth="1"/>
    <col min="14085" max="14085" width="11.85546875" style="1" customWidth="1"/>
    <col min="14086" max="14086" width="12.85546875" style="1" customWidth="1"/>
    <col min="14087" max="14087" width="11.42578125" style="1" customWidth="1"/>
    <col min="14088" max="14088" width="11.5703125" style="1" customWidth="1"/>
    <col min="14089" max="14089" width="11.140625" style="1" customWidth="1"/>
    <col min="14090" max="14091" width="9.7109375" style="1" customWidth="1"/>
    <col min="14092" max="14092" width="12" style="1" bestFit="1" customWidth="1"/>
    <col min="14093" max="14093" width="10.7109375" style="1" customWidth="1"/>
    <col min="14094" max="14094" width="12.140625" style="1" customWidth="1"/>
    <col min="14095" max="14095" width="10.5703125" style="1" customWidth="1"/>
    <col min="14096" max="14096" width="10.7109375" style="1" customWidth="1"/>
    <col min="14097" max="14097" width="12.85546875" style="1" customWidth="1"/>
    <col min="14098" max="14098" width="12.28515625" style="1" customWidth="1"/>
    <col min="14099" max="14099" width="12.42578125" style="1" customWidth="1"/>
    <col min="14100" max="14100" width="12" style="1" customWidth="1"/>
    <col min="14101" max="14101" width="10.85546875" style="1" bestFit="1" customWidth="1"/>
    <col min="14102" max="14102" width="13.42578125" style="1" customWidth="1"/>
    <col min="14103" max="14103" width="11.85546875" style="1" customWidth="1"/>
    <col min="14104" max="14104" width="12.5703125" style="1" customWidth="1"/>
    <col min="14105" max="14330" width="9.140625" style="1"/>
    <col min="14331" max="14331" width="1.42578125" style="1" customWidth="1"/>
    <col min="14332" max="14332" width="0" style="1" hidden="1" customWidth="1"/>
    <col min="14333" max="14333" width="50.5703125" style="1" customWidth="1"/>
    <col min="14334" max="14335" width="0" style="1" hidden="1" customWidth="1"/>
    <col min="14336" max="14336" width="15" style="1" customWidth="1"/>
    <col min="14337" max="14337" width="13.28515625" style="1" customWidth="1"/>
    <col min="14338" max="14338" width="12.42578125" style="1" customWidth="1"/>
    <col min="14339" max="14339" width="12.140625" style="1" customWidth="1"/>
    <col min="14340" max="14340" width="10.42578125" style="1" customWidth="1"/>
    <col min="14341" max="14341" width="11.85546875" style="1" customWidth="1"/>
    <col min="14342" max="14342" width="12.85546875" style="1" customWidth="1"/>
    <col min="14343" max="14343" width="11.42578125" style="1" customWidth="1"/>
    <col min="14344" max="14344" width="11.5703125" style="1" customWidth="1"/>
    <col min="14345" max="14345" width="11.140625" style="1" customWidth="1"/>
    <col min="14346" max="14347" width="9.7109375" style="1" customWidth="1"/>
    <col min="14348" max="14348" width="12" style="1" bestFit="1" customWidth="1"/>
    <col min="14349" max="14349" width="10.7109375" style="1" customWidth="1"/>
    <col min="14350" max="14350" width="12.140625" style="1" customWidth="1"/>
    <col min="14351" max="14351" width="10.5703125" style="1" customWidth="1"/>
    <col min="14352" max="14352" width="10.7109375" style="1" customWidth="1"/>
    <col min="14353" max="14353" width="12.85546875" style="1" customWidth="1"/>
    <col min="14354" max="14354" width="12.28515625" style="1" customWidth="1"/>
    <col min="14355" max="14355" width="12.42578125" style="1" customWidth="1"/>
    <col min="14356" max="14356" width="12" style="1" customWidth="1"/>
    <col min="14357" max="14357" width="10.85546875" style="1" bestFit="1" customWidth="1"/>
    <col min="14358" max="14358" width="13.42578125" style="1" customWidth="1"/>
    <col min="14359" max="14359" width="11.85546875" style="1" customWidth="1"/>
    <col min="14360" max="14360" width="12.5703125" style="1" customWidth="1"/>
    <col min="14361" max="14586" width="9.140625" style="1"/>
    <col min="14587" max="14587" width="1.42578125" style="1" customWidth="1"/>
    <col min="14588" max="14588" width="0" style="1" hidden="1" customWidth="1"/>
    <col min="14589" max="14589" width="50.5703125" style="1" customWidth="1"/>
    <col min="14590" max="14591" width="0" style="1" hidden="1" customWidth="1"/>
    <col min="14592" max="14592" width="15" style="1" customWidth="1"/>
    <col min="14593" max="14593" width="13.28515625" style="1" customWidth="1"/>
    <col min="14594" max="14594" width="12.42578125" style="1" customWidth="1"/>
    <col min="14595" max="14595" width="12.140625" style="1" customWidth="1"/>
    <col min="14596" max="14596" width="10.42578125" style="1" customWidth="1"/>
    <col min="14597" max="14597" width="11.85546875" style="1" customWidth="1"/>
    <col min="14598" max="14598" width="12.85546875" style="1" customWidth="1"/>
    <col min="14599" max="14599" width="11.42578125" style="1" customWidth="1"/>
    <col min="14600" max="14600" width="11.5703125" style="1" customWidth="1"/>
    <col min="14601" max="14601" width="11.140625" style="1" customWidth="1"/>
    <col min="14602" max="14603" width="9.7109375" style="1" customWidth="1"/>
    <col min="14604" max="14604" width="12" style="1" bestFit="1" customWidth="1"/>
    <col min="14605" max="14605" width="10.7109375" style="1" customWidth="1"/>
    <col min="14606" max="14606" width="12.140625" style="1" customWidth="1"/>
    <col min="14607" max="14607" width="10.5703125" style="1" customWidth="1"/>
    <col min="14608" max="14608" width="10.7109375" style="1" customWidth="1"/>
    <col min="14609" max="14609" width="12.85546875" style="1" customWidth="1"/>
    <col min="14610" max="14610" width="12.28515625" style="1" customWidth="1"/>
    <col min="14611" max="14611" width="12.42578125" style="1" customWidth="1"/>
    <col min="14612" max="14612" width="12" style="1" customWidth="1"/>
    <col min="14613" max="14613" width="10.85546875" style="1" bestFit="1" customWidth="1"/>
    <col min="14614" max="14614" width="13.42578125" style="1" customWidth="1"/>
    <col min="14615" max="14615" width="11.85546875" style="1" customWidth="1"/>
    <col min="14616" max="14616" width="12.5703125" style="1" customWidth="1"/>
    <col min="14617" max="14842" width="9.140625" style="1"/>
    <col min="14843" max="14843" width="1.42578125" style="1" customWidth="1"/>
    <col min="14844" max="14844" width="0" style="1" hidden="1" customWidth="1"/>
    <col min="14845" max="14845" width="50.5703125" style="1" customWidth="1"/>
    <col min="14846" max="14847" width="0" style="1" hidden="1" customWidth="1"/>
    <col min="14848" max="14848" width="15" style="1" customWidth="1"/>
    <col min="14849" max="14849" width="13.28515625" style="1" customWidth="1"/>
    <col min="14850" max="14850" width="12.42578125" style="1" customWidth="1"/>
    <col min="14851" max="14851" width="12.140625" style="1" customWidth="1"/>
    <col min="14852" max="14852" width="10.42578125" style="1" customWidth="1"/>
    <col min="14853" max="14853" width="11.85546875" style="1" customWidth="1"/>
    <col min="14854" max="14854" width="12.85546875" style="1" customWidth="1"/>
    <col min="14855" max="14855" width="11.42578125" style="1" customWidth="1"/>
    <col min="14856" max="14856" width="11.5703125" style="1" customWidth="1"/>
    <col min="14857" max="14857" width="11.140625" style="1" customWidth="1"/>
    <col min="14858" max="14859" width="9.7109375" style="1" customWidth="1"/>
    <col min="14860" max="14860" width="12" style="1" bestFit="1" customWidth="1"/>
    <col min="14861" max="14861" width="10.7109375" style="1" customWidth="1"/>
    <col min="14862" max="14862" width="12.140625" style="1" customWidth="1"/>
    <col min="14863" max="14863" width="10.5703125" style="1" customWidth="1"/>
    <col min="14864" max="14864" width="10.7109375" style="1" customWidth="1"/>
    <col min="14865" max="14865" width="12.85546875" style="1" customWidth="1"/>
    <col min="14866" max="14866" width="12.28515625" style="1" customWidth="1"/>
    <col min="14867" max="14867" width="12.42578125" style="1" customWidth="1"/>
    <col min="14868" max="14868" width="12" style="1" customWidth="1"/>
    <col min="14869" max="14869" width="10.85546875" style="1" bestFit="1" customWidth="1"/>
    <col min="14870" max="14870" width="13.42578125" style="1" customWidth="1"/>
    <col min="14871" max="14871" width="11.85546875" style="1" customWidth="1"/>
    <col min="14872" max="14872" width="12.5703125" style="1" customWidth="1"/>
    <col min="14873" max="15098" width="9.140625" style="1"/>
    <col min="15099" max="15099" width="1.42578125" style="1" customWidth="1"/>
    <col min="15100" max="15100" width="0" style="1" hidden="1" customWidth="1"/>
    <col min="15101" max="15101" width="50.5703125" style="1" customWidth="1"/>
    <col min="15102" max="15103" width="0" style="1" hidden="1" customWidth="1"/>
    <col min="15104" max="15104" width="15" style="1" customWidth="1"/>
    <col min="15105" max="15105" width="13.28515625" style="1" customWidth="1"/>
    <col min="15106" max="15106" width="12.42578125" style="1" customWidth="1"/>
    <col min="15107" max="15107" width="12.140625" style="1" customWidth="1"/>
    <col min="15108" max="15108" width="10.42578125" style="1" customWidth="1"/>
    <col min="15109" max="15109" width="11.85546875" style="1" customWidth="1"/>
    <col min="15110" max="15110" width="12.85546875" style="1" customWidth="1"/>
    <col min="15111" max="15111" width="11.42578125" style="1" customWidth="1"/>
    <col min="15112" max="15112" width="11.5703125" style="1" customWidth="1"/>
    <col min="15113" max="15113" width="11.140625" style="1" customWidth="1"/>
    <col min="15114" max="15115" width="9.7109375" style="1" customWidth="1"/>
    <col min="15116" max="15116" width="12" style="1" bestFit="1" customWidth="1"/>
    <col min="15117" max="15117" width="10.7109375" style="1" customWidth="1"/>
    <col min="15118" max="15118" width="12.140625" style="1" customWidth="1"/>
    <col min="15119" max="15119" width="10.5703125" style="1" customWidth="1"/>
    <col min="15120" max="15120" width="10.7109375" style="1" customWidth="1"/>
    <col min="15121" max="15121" width="12.85546875" style="1" customWidth="1"/>
    <col min="15122" max="15122" width="12.28515625" style="1" customWidth="1"/>
    <col min="15123" max="15123" width="12.42578125" style="1" customWidth="1"/>
    <col min="15124" max="15124" width="12" style="1" customWidth="1"/>
    <col min="15125" max="15125" width="10.85546875" style="1" bestFit="1" customWidth="1"/>
    <col min="15126" max="15126" width="13.42578125" style="1" customWidth="1"/>
    <col min="15127" max="15127" width="11.85546875" style="1" customWidth="1"/>
    <col min="15128" max="15128" width="12.5703125" style="1" customWidth="1"/>
    <col min="15129" max="15354" width="9.140625" style="1"/>
    <col min="15355" max="15355" width="1.42578125" style="1" customWidth="1"/>
    <col min="15356" max="15356" width="0" style="1" hidden="1" customWidth="1"/>
    <col min="15357" max="15357" width="50.5703125" style="1" customWidth="1"/>
    <col min="15358" max="15359" width="0" style="1" hidden="1" customWidth="1"/>
    <col min="15360" max="15360" width="15" style="1" customWidth="1"/>
    <col min="15361" max="15361" width="13.28515625" style="1" customWidth="1"/>
    <col min="15362" max="15362" width="12.42578125" style="1" customWidth="1"/>
    <col min="15363" max="15363" width="12.140625" style="1" customWidth="1"/>
    <col min="15364" max="15364" width="10.42578125" style="1" customWidth="1"/>
    <col min="15365" max="15365" width="11.85546875" style="1" customWidth="1"/>
    <col min="15366" max="15366" width="12.85546875" style="1" customWidth="1"/>
    <col min="15367" max="15367" width="11.42578125" style="1" customWidth="1"/>
    <col min="15368" max="15368" width="11.5703125" style="1" customWidth="1"/>
    <col min="15369" max="15369" width="11.140625" style="1" customWidth="1"/>
    <col min="15370" max="15371" width="9.7109375" style="1" customWidth="1"/>
    <col min="15372" max="15372" width="12" style="1" bestFit="1" customWidth="1"/>
    <col min="15373" max="15373" width="10.7109375" style="1" customWidth="1"/>
    <col min="15374" max="15374" width="12.140625" style="1" customWidth="1"/>
    <col min="15375" max="15375" width="10.5703125" style="1" customWidth="1"/>
    <col min="15376" max="15376" width="10.7109375" style="1" customWidth="1"/>
    <col min="15377" max="15377" width="12.85546875" style="1" customWidth="1"/>
    <col min="15378" max="15378" width="12.28515625" style="1" customWidth="1"/>
    <col min="15379" max="15379" width="12.42578125" style="1" customWidth="1"/>
    <col min="15380" max="15380" width="12" style="1" customWidth="1"/>
    <col min="15381" max="15381" width="10.85546875" style="1" bestFit="1" customWidth="1"/>
    <col min="15382" max="15382" width="13.42578125" style="1" customWidth="1"/>
    <col min="15383" max="15383" width="11.85546875" style="1" customWidth="1"/>
    <col min="15384" max="15384" width="12.5703125" style="1" customWidth="1"/>
    <col min="15385" max="15610" width="9.140625" style="1"/>
    <col min="15611" max="15611" width="1.42578125" style="1" customWidth="1"/>
    <col min="15612" max="15612" width="0" style="1" hidden="1" customWidth="1"/>
    <col min="15613" max="15613" width="50.5703125" style="1" customWidth="1"/>
    <col min="15614" max="15615" width="0" style="1" hidden="1" customWidth="1"/>
    <col min="15616" max="15616" width="15" style="1" customWidth="1"/>
    <col min="15617" max="15617" width="13.28515625" style="1" customWidth="1"/>
    <col min="15618" max="15618" width="12.42578125" style="1" customWidth="1"/>
    <col min="15619" max="15619" width="12.140625" style="1" customWidth="1"/>
    <col min="15620" max="15620" width="10.42578125" style="1" customWidth="1"/>
    <col min="15621" max="15621" width="11.85546875" style="1" customWidth="1"/>
    <col min="15622" max="15622" width="12.85546875" style="1" customWidth="1"/>
    <col min="15623" max="15623" width="11.42578125" style="1" customWidth="1"/>
    <col min="15624" max="15624" width="11.5703125" style="1" customWidth="1"/>
    <col min="15625" max="15625" width="11.140625" style="1" customWidth="1"/>
    <col min="15626" max="15627" width="9.7109375" style="1" customWidth="1"/>
    <col min="15628" max="15628" width="12" style="1" bestFit="1" customWidth="1"/>
    <col min="15629" max="15629" width="10.7109375" style="1" customWidth="1"/>
    <col min="15630" max="15630" width="12.140625" style="1" customWidth="1"/>
    <col min="15631" max="15631" width="10.5703125" style="1" customWidth="1"/>
    <col min="15632" max="15632" width="10.7109375" style="1" customWidth="1"/>
    <col min="15633" max="15633" width="12.85546875" style="1" customWidth="1"/>
    <col min="15634" max="15634" width="12.28515625" style="1" customWidth="1"/>
    <col min="15635" max="15635" width="12.42578125" style="1" customWidth="1"/>
    <col min="15636" max="15636" width="12" style="1" customWidth="1"/>
    <col min="15637" max="15637" width="10.85546875" style="1" bestFit="1" customWidth="1"/>
    <col min="15638" max="15638" width="13.42578125" style="1" customWidth="1"/>
    <col min="15639" max="15639" width="11.85546875" style="1" customWidth="1"/>
    <col min="15640" max="15640" width="12.5703125" style="1" customWidth="1"/>
    <col min="15641" max="15866" width="9.140625" style="1"/>
    <col min="15867" max="15867" width="1.42578125" style="1" customWidth="1"/>
    <col min="15868" max="15868" width="0" style="1" hidden="1" customWidth="1"/>
    <col min="15869" max="15869" width="50.5703125" style="1" customWidth="1"/>
    <col min="15870" max="15871" width="0" style="1" hidden="1" customWidth="1"/>
    <col min="15872" max="15872" width="15" style="1" customWidth="1"/>
    <col min="15873" max="15873" width="13.28515625" style="1" customWidth="1"/>
    <col min="15874" max="15874" width="12.42578125" style="1" customWidth="1"/>
    <col min="15875" max="15875" width="12.140625" style="1" customWidth="1"/>
    <col min="15876" max="15876" width="10.42578125" style="1" customWidth="1"/>
    <col min="15877" max="15877" width="11.85546875" style="1" customWidth="1"/>
    <col min="15878" max="15878" width="12.85546875" style="1" customWidth="1"/>
    <col min="15879" max="15879" width="11.42578125" style="1" customWidth="1"/>
    <col min="15880" max="15880" width="11.5703125" style="1" customWidth="1"/>
    <col min="15881" max="15881" width="11.140625" style="1" customWidth="1"/>
    <col min="15882" max="15883" width="9.7109375" style="1" customWidth="1"/>
    <col min="15884" max="15884" width="12" style="1" bestFit="1" customWidth="1"/>
    <col min="15885" max="15885" width="10.7109375" style="1" customWidth="1"/>
    <col min="15886" max="15886" width="12.140625" style="1" customWidth="1"/>
    <col min="15887" max="15887" width="10.5703125" style="1" customWidth="1"/>
    <col min="15888" max="15888" width="10.7109375" style="1" customWidth="1"/>
    <col min="15889" max="15889" width="12.85546875" style="1" customWidth="1"/>
    <col min="15890" max="15890" width="12.28515625" style="1" customWidth="1"/>
    <col min="15891" max="15891" width="12.42578125" style="1" customWidth="1"/>
    <col min="15892" max="15892" width="12" style="1" customWidth="1"/>
    <col min="15893" max="15893" width="10.85546875" style="1" bestFit="1" customWidth="1"/>
    <col min="15894" max="15894" width="13.42578125" style="1" customWidth="1"/>
    <col min="15895" max="15895" width="11.85546875" style="1" customWidth="1"/>
    <col min="15896" max="15896" width="12.5703125" style="1" customWidth="1"/>
    <col min="15897" max="16122" width="9.140625" style="1"/>
    <col min="16123" max="16123" width="1.42578125" style="1" customWidth="1"/>
    <col min="16124" max="16124" width="0" style="1" hidden="1" customWidth="1"/>
    <col min="16125" max="16125" width="50.5703125" style="1" customWidth="1"/>
    <col min="16126" max="16127" width="0" style="1" hidden="1" customWidth="1"/>
    <col min="16128" max="16128" width="15" style="1" customWidth="1"/>
    <col min="16129" max="16129" width="13.28515625" style="1" customWidth="1"/>
    <col min="16130" max="16130" width="12.42578125" style="1" customWidth="1"/>
    <col min="16131" max="16131" width="12.140625" style="1" customWidth="1"/>
    <col min="16132" max="16132" width="10.42578125" style="1" customWidth="1"/>
    <col min="16133" max="16133" width="11.85546875" style="1" customWidth="1"/>
    <col min="16134" max="16134" width="12.85546875" style="1" customWidth="1"/>
    <col min="16135" max="16135" width="11.42578125" style="1" customWidth="1"/>
    <col min="16136" max="16136" width="11.5703125" style="1" customWidth="1"/>
    <col min="16137" max="16137" width="11.140625" style="1" customWidth="1"/>
    <col min="16138" max="16139" width="9.7109375" style="1" customWidth="1"/>
    <col min="16140" max="16140" width="12" style="1" bestFit="1" customWidth="1"/>
    <col min="16141" max="16141" width="10.7109375" style="1" customWidth="1"/>
    <col min="16142" max="16142" width="12.140625" style="1" customWidth="1"/>
    <col min="16143" max="16143" width="10.5703125" style="1" customWidth="1"/>
    <col min="16144" max="16144" width="10.7109375" style="1" customWidth="1"/>
    <col min="16145" max="16145" width="12.85546875" style="1" customWidth="1"/>
    <col min="16146" max="16146" width="12.28515625" style="1" customWidth="1"/>
    <col min="16147" max="16147" width="12.42578125" style="1" customWidth="1"/>
    <col min="16148" max="16148" width="12" style="1" customWidth="1"/>
    <col min="16149" max="16149" width="10.85546875" style="1" bestFit="1" customWidth="1"/>
    <col min="16150" max="16150" width="13.42578125" style="1" customWidth="1"/>
    <col min="16151" max="16151" width="11.85546875" style="1" customWidth="1"/>
    <col min="16152" max="16152" width="12.5703125" style="1" customWidth="1"/>
    <col min="16153" max="16384" width="9.140625" style="1"/>
  </cols>
  <sheetData>
    <row r="1" spans="1:25">
      <c r="B1" s="101">
        <f>SUM(E1:Y1)</f>
        <v>188898</v>
      </c>
      <c r="E1" s="124">
        <v>17651</v>
      </c>
      <c r="F1" s="124">
        <v>2028</v>
      </c>
      <c r="G1" s="124">
        <v>1657</v>
      </c>
      <c r="H1" s="124">
        <v>19894</v>
      </c>
      <c r="I1" s="124">
        <v>3574</v>
      </c>
      <c r="J1" s="124">
        <v>0</v>
      </c>
      <c r="K1" s="124">
        <v>10087</v>
      </c>
      <c r="L1" s="124">
        <v>8780</v>
      </c>
      <c r="M1" s="125">
        <v>14364</v>
      </c>
      <c r="N1" s="125">
        <v>16109</v>
      </c>
      <c r="O1" s="125">
        <v>15769</v>
      </c>
      <c r="P1" s="125">
        <v>16306</v>
      </c>
      <c r="Q1" s="125">
        <v>20381</v>
      </c>
      <c r="R1" s="125">
        <v>22664</v>
      </c>
      <c r="S1" s="125">
        <v>15927</v>
      </c>
      <c r="T1" s="124">
        <v>1370</v>
      </c>
      <c r="U1" s="124">
        <v>1969</v>
      </c>
      <c r="V1" s="124">
        <v>0</v>
      </c>
      <c r="W1" s="124">
        <v>0</v>
      </c>
      <c r="X1" s="124">
        <v>183</v>
      </c>
      <c r="Y1" s="124">
        <v>185</v>
      </c>
    </row>
    <row r="2" spans="1:25">
      <c r="C2" s="53"/>
      <c r="E2" s="101"/>
      <c r="G2" s="161" t="s">
        <v>3</v>
      </c>
      <c r="H2" s="161"/>
      <c r="I2" s="21"/>
    </row>
    <row r="3" spans="1:25">
      <c r="A3" s="161" t="s">
        <v>135</v>
      </c>
      <c r="B3" s="161"/>
      <c r="C3" s="161"/>
      <c r="D3" s="161"/>
      <c r="E3" s="161"/>
      <c r="F3" s="161"/>
      <c r="G3" s="161"/>
      <c r="H3" s="161"/>
      <c r="I3" s="21"/>
    </row>
    <row r="4" spans="1:25" ht="24" customHeight="1">
      <c r="A4" s="162" t="s">
        <v>136</v>
      </c>
      <c r="B4" s="162"/>
      <c r="C4" s="162"/>
      <c r="D4" s="162"/>
      <c r="E4" s="162"/>
      <c r="F4" s="162"/>
      <c r="G4" s="162"/>
      <c r="H4" s="162"/>
      <c r="I4" s="49"/>
    </row>
    <row r="5" spans="1:25">
      <c r="B5" s="50"/>
      <c r="C5" s="51"/>
      <c r="D5" s="100"/>
      <c r="E5" s="87"/>
      <c r="F5" s="87"/>
      <c r="G5" s="163" t="s">
        <v>4</v>
      </c>
      <c r="H5" s="163"/>
      <c r="I5" s="52"/>
      <c r="M5" s="101">
        <v>20875</v>
      </c>
      <c r="N5" s="101">
        <f>M5-M9</f>
        <v>-80</v>
      </c>
    </row>
    <row r="6" spans="1:25" ht="18.75" customHeight="1">
      <c r="A6" s="164" t="s">
        <v>0</v>
      </c>
      <c r="B6" s="164" t="s">
        <v>5</v>
      </c>
      <c r="D6" s="158" t="s">
        <v>6</v>
      </c>
      <c r="E6" s="159"/>
      <c r="F6" s="159"/>
      <c r="G6" s="159"/>
      <c r="H6" s="159"/>
      <c r="I6" s="160"/>
      <c r="J6" s="99"/>
      <c r="K6" s="158" t="s">
        <v>6</v>
      </c>
      <c r="L6" s="159"/>
      <c r="M6" s="159"/>
      <c r="N6" s="159"/>
      <c r="O6" s="159"/>
      <c r="P6" s="160"/>
      <c r="Q6" s="158" t="s">
        <v>6</v>
      </c>
      <c r="R6" s="159"/>
      <c r="S6" s="159"/>
      <c r="T6" s="159"/>
      <c r="U6" s="159"/>
      <c r="V6" s="159"/>
      <c r="W6" s="159"/>
      <c r="X6" s="159"/>
      <c r="Y6" s="160"/>
    </row>
    <row r="7" spans="1:25" s="2" customFormat="1" ht="173.25">
      <c r="A7" s="164"/>
      <c r="B7" s="164"/>
      <c r="C7" s="3" t="s">
        <v>7</v>
      </c>
      <c r="D7" s="3" t="s">
        <v>8</v>
      </c>
      <c r="E7" s="3" t="s">
        <v>9</v>
      </c>
      <c r="F7" s="3" t="s">
        <v>10</v>
      </c>
      <c r="G7" s="3" t="s">
        <v>1</v>
      </c>
      <c r="H7" s="3" t="s">
        <v>43</v>
      </c>
      <c r="I7" s="3" t="s">
        <v>2</v>
      </c>
      <c r="J7" s="3" t="s">
        <v>28</v>
      </c>
      <c r="K7" s="3" t="s">
        <v>11</v>
      </c>
      <c r="L7" s="3" t="s">
        <v>33</v>
      </c>
      <c r="M7" s="103" t="s">
        <v>12</v>
      </c>
      <c r="N7" s="103" t="s">
        <v>13</v>
      </c>
      <c r="O7" s="103" t="s">
        <v>14</v>
      </c>
      <c r="P7" s="103" t="s">
        <v>15</v>
      </c>
      <c r="Q7" s="103" t="s">
        <v>16</v>
      </c>
      <c r="R7" s="103" t="s">
        <v>17</v>
      </c>
      <c r="S7" s="103" t="s">
        <v>18</v>
      </c>
      <c r="T7" s="3" t="s">
        <v>19</v>
      </c>
      <c r="U7" s="3" t="s">
        <v>37</v>
      </c>
      <c r="V7" s="3" t="s">
        <v>29</v>
      </c>
      <c r="W7" s="3" t="s">
        <v>20</v>
      </c>
      <c r="X7" s="3" t="s">
        <v>61</v>
      </c>
      <c r="Y7" s="3" t="s">
        <v>75</v>
      </c>
    </row>
    <row r="8" spans="1:25" s="5" customFormat="1" ht="12.75" customHeight="1">
      <c r="A8" s="24" t="s">
        <v>44</v>
      </c>
      <c r="B8" s="24">
        <v>1</v>
      </c>
      <c r="C8" s="25">
        <v>2</v>
      </c>
      <c r="D8" s="24">
        <v>2</v>
      </c>
      <c r="E8" s="25">
        <v>3</v>
      </c>
      <c r="F8" s="24">
        <v>4</v>
      </c>
      <c r="G8" s="25">
        <v>5</v>
      </c>
      <c r="H8" s="24">
        <v>6</v>
      </c>
      <c r="I8" s="25">
        <v>7</v>
      </c>
      <c r="J8" s="24">
        <v>8</v>
      </c>
      <c r="K8" s="25">
        <v>9</v>
      </c>
      <c r="L8" s="24">
        <v>10</v>
      </c>
      <c r="M8" s="104">
        <v>11</v>
      </c>
      <c r="N8" s="123">
        <v>12</v>
      </c>
      <c r="O8" s="104">
        <v>13</v>
      </c>
      <c r="P8" s="123">
        <v>14</v>
      </c>
      <c r="Q8" s="104">
        <v>15</v>
      </c>
      <c r="R8" s="123">
        <v>16</v>
      </c>
      <c r="S8" s="104">
        <v>17</v>
      </c>
      <c r="T8" s="24">
        <v>18</v>
      </c>
      <c r="U8" s="25">
        <v>19</v>
      </c>
      <c r="V8" s="24">
        <v>20</v>
      </c>
      <c r="W8" s="25">
        <v>21</v>
      </c>
      <c r="X8" s="24">
        <v>20</v>
      </c>
      <c r="Y8" s="25">
        <v>21</v>
      </c>
    </row>
    <row r="9" spans="1:25" s="2" customFormat="1">
      <c r="A9" s="6" t="s">
        <v>35</v>
      </c>
      <c r="B9" s="12">
        <f>B10</f>
        <v>285000.40000000002</v>
      </c>
      <c r="C9" s="12">
        <f>C10</f>
        <v>0</v>
      </c>
      <c r="D9" s="12">
        <f>D10</f>
        <v>0</v>
      </c>
      <c r="E9" s="12">
        <f t="shared" ref="E9:U9" si="0">E10</f>
        <v>100</v>
      </c>
      <c r="F9" s="12">
        <f t="shared" si="0"/>
        <v>0</v>
      </c>
      <c r="G9" s="12">
        <f t="shared" si="0"/>
        <v>20</v>
      </c>
      <c r="H9" s="12">
        <f t="shared" si="0"/>
        <v>5450</v>
      </c>
      <c r="I9" s="12">
        <f t="shared" si="0"/>
        <v>250</v>
      </c>
      <c r="J9" s="12">
        <f t="shared" si="0"/>
        <v>0</v>
      </c>
      <c r="K9" s="12">
        <f t="shared" si="0"/>
        <v>131676</v>
      </c>
      <c r="L9" s="12">
        <f t="shared" si="0"/>
        <v>17035</v>
      </c>
      <c r="M9" s="105">
        <f t="shared" si="0"/>
        <v>20955</v>
      </c>
      <c r="N9" s="105">
        <f t="shared" si="0"/>
        <v>18593.800000000003</v>
      </c>
      <c r="O9" s="105">
        <f t="shared" si="0"/>
        <v>14749.500000000002</v>
      </c>
      <c r="P9" s="105">
        <f t="shared" si="0"/>
        <v>9122.7000000000007</v>
      </c>
      <c r="Q9" s="105">
        <f t="shared" si="0"/>
        <v>26254.800000000003</v>
      </c>
      <c r="R9" s="105">
        <f t="shared" si="0"/>
        <v>22573.600000000002</v>
      </c>
      <c r="S9" s="105">
        <f t="shared" si="0"/>
        <v>17910</v>
      </c>
      <c r="T9" s="12">
        <f t="shared" si="0"/>
        <v>160</v>
      </c>
      <c r="U9" s="12">
        <f t="shared" si="0"/>
        <v>150</v>
      </c>
      <c r="V9" s="12"/>
      <c r="W9" s="12"/>
      <c r="X9" s="12"/>
      <c r="Y9" s="12"/>
    </row>
    <row r="10" spans="1:25" s="4" customFormat="1" ht="15" customHeight="1">
      <c r="A10" s="7" t="s">
        <v>21</v>
      </c>
      <c r="B10" s="22">
        <f>SUM(B11:B19)</f>
        <v>285000.40000000002</v>
      </c>
      <c r="C10" s="22">
        <f t="shared" ref="C10:Y10" si="1">SUM(C11:C19)</f>
        <v>0</v>
      </c>
      <c r="D10" s="22">
        <f t="shared" si="1"/>
        <v>0</v>
      </c>
      <c r="E10" s="22">
        <f t="shared" si="1"/>
        <v>100</v>
      </c>
      <c r="F10" s="22">
        <f t="shared" si="1"/>
        <v>0</v>
      </c>
      <c r="G10" s="22">
        <f t="shared" si="1"/>
        <v>20</v>
      </c>
      <c r="H10" s="22">
        <f t="shared" si="1"/>
        <v>5450</v>
      </c>
      <c r="I10" s="22">
        <f t="shared" si="1"/>
        <v>250</v>
      </c>
      <c r="J10" s="22">
        <f t="shared" si="1"/>
        <v>0</v>
      </c>
      <c r="K10" s="22">
        <f t="shared" si="1"/>
        <v>131676</v>
      </c>
      <c r="L10" s="22">
        <f t="shared" si="1"/>
        <v>17035</v>
      </c>
      <c r="M10" s="106">
        <f t="shared" si="1"/>
        <v>20955</v>
      </c>
      <c r="N10" s="106">
        <f t="shared" si="1"/>
        <v>18593.800000000003</v>
      </c>
      <c r="O10" s="106">
        <f t="shared" si="1"/>
        <v>14749.500000000002</v>
      </c>
      <c r="P10" s="106">
        <f t="shared" si="1"/>
        <v>9122.7000000000007</v>
      </c>
      <c r="Q10" s="106">
        <f t="shared" si="1"/>
        <v>26254.800000000003</v>
      </c>
      <c r="R10" s="106">
        <f t="shared" si="1"/>
        <v>22573.600000000002</v>
      </c>
      <c r="S10" s="106">
        <f t="shared" si="1"/>
        <v>17910</v>
      </c>
      <c r="T10" s="22">
        <f t="shared" si="1"/>
        <v>160</v>
      </c>
      <c r="U10" s="22">
        <f t="shared" si="1"/>
        <v>150</v>
      </c>
      <c r="V10" s="22">
        <f t="shared" si="1"/>
        <v>0</v>
      </c>
      <c r="W10" s="22">
        <f t="shared" si="1"/>
        <v>0</v>
      </c>
      <c r="X10" s="22">
        <f t="shared" si="1"/>
        <v>0</v>
      </c>
      <c r="Y10" s="22">
        <f t="shared" si="1"/>
        <v>0</v>
      </c>
    </row>
    <row r="11" spans="1:25" s="4" customFormat="1" ht="15" customHeight="1">
      <c r="A11" s="8" t="s">
        <v>40</v>
      </c>
      <c r="B11" s="13">
        <f t="shared" ref="B11:B21" si="2">SUM(C11:Y11)</f>
        <v>273368.40000000002</v>
      </c>
      <c r="C11" s="13"/>
      <c r="D11" s="13"/>
      <c r="E11" s="13"/>
      <c r="F11" s="13"/>
      <c r="G11" s="13"/>
      <c r="H11" s="13"/>
      <c r="I11" s="13"/>
      <c r="J11" s="13"/>
      <c r="K11" s="13">
        <f>131248-1292-80</f>
        <v>129876</v>
      </c>
      <c r="L11" s="13">
        <v>16765</v>
      </c>
      <c r="M11" s="88">
        <v>20353</v>
      </c>
      <c r="N11" s="88">
        <f>16558*1.1</f>
        <v>18213.800000000003</v>
      </c>
      <c r="O11" s="88">
        <f>13245*1.1</f>
        <v>14569.500000000002</v>
      </c>
      <c r="P11" s="88">
        <f>8057*1.1</f>
        <v>8862.7000000000007</v>
      </c>
      <c r="Q11" s="88">
        <f>23068*1.1</f>
        <v>25374.800000000003</v>
      </c>
      <c r="R11" s="88">
        <f>20176*1.1</f>
        <v>22193.600000000002</v>
      </c>
      <c r="S11" s="88">
        <f>15600*1.1</f>
        <v>17160</v>
      </c>
      <c r="T11" s="13"/>
      <c r="U11" s="13"/>
      <c r="V11" s="13"/>
      <c r="W11" s="13"/>
      <c r="X11" s="13"/>
      <c r="Y11" s="13"/>
    </row>
    <row r="12" spans="1:25" s="4" customFormat="1" ht="15" customHeight="1">
      <c r="A12" s="8" t="s">
        <v>45</v>
      </c>
      <c r="B12" s="13">
        <f t="shared" si="2"/>
        <v>1580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88">
        <v>350</v>
      </c>
      <c r="N12" s="88">
        <v>150</v>
      </c>
      <c r="O12" s="88"/>
      <c r="P12" s="88">
        <v>80</v>
      </c>
      <c r="Q12" s="88">
        <v>500</v>
      </c>
      <c r="R12" s="88">
        <v>100</v>
      </c>
      <c r="S12" s="88">
        <v>400</v>
      </c>
      <c r="T12" s="13"/>
      <c r="U12" s="13"/>
      <c r="V12" s="13"/>
      <c r="W12" s="13"/>
      <c r="X12" s="13"/>
      <c r="Y12" s="13"/>
    </row>
    <row r="13" spans="1:25" s="4" customFormat="1" ht="15" customHeight="1">
      <c r="A13" s="8" t="s">
        <v>41</v>
      </c>
      <c r="B13" s="13">
        <f t="shared" ref="B13" si="3">SUM(C13:Y13)</f>
        <v>6600</v>
      </c>
      <c r="C13" s="13"/>
      <c r="D13" s="13"/>
      <c r="E13" s="13"/>
      <c r="F13" s="13"/>
      <c r="G13" s="13"/>
      <c r="H13" s="59">
        <v>5450</v>
      </c>
      <c r="I13" s="13"/>
      <c r="J13" s="13"/>
      <c r="K13" s="13"/>
      <c r="L13" s="13">
        <v>50</v>
      </c>
      <c r="M13" s="88">
        <v>100</v>
      </c>
      <c r="N13" s="88">
        <v>100</v>
      </c>
      <c r="O13" s="88">
        <v>100</v>
      </c>
      <c r="P13" s="88">
        <v>100</v>
      </c>
      <c r="Q13" s="88">
        <v>200</v>
      </c>
      <c r="R13" s="88">
        <v>200</v>
      </c>
      <c r="S13" s="88">
        <v>300</v>
      </c>
      <c r="T13" s="13"/>
      <c r="U13" s="13"/>
      <c r="V13" s="13"/>
      <c r="W13" s="13"/>
      <c r="X13" s="13"/>
      <c r="Y13" s="13"/>
    </row>
    <row r="14" spans="1:25" s="4" customFormat="1" ht="15" customHeight="1">
      <c r="A14" s="8" t="s">
        <v>46</v>
      </c>
      <c r="B14" s="13">
        <f>SUM(C14:Y14)</f>
        <v>250</v>
      </c>
      <c r="C14" s="13"/>
      <c r="D14" s="13"/>
      <c r="E14" s="13"/>
      <c r="F14" s="13"/>
      <c r="G14" s="13"/>
      <c r="H14" s="13"/>
      <c r="I14" s="13">
        <v>250</v>
      </c>
      <c r="J14" s="13"/>
      <c r="K14" s="13"/>
      <c r="L14" s="13"/>
      <c r="M14" s="88"/>
      <c r="N14" s="88"/>
      <c r="O14" s="88"/>
      <c r="P14" s="88"/>
      <c r="Q14" s="88"/>
      <c r="R14" s="88"/>
      <c r="S14" s="88"/>
      <c r="T14" s="13"/>
      <c r="U14" s="13"/>
      <c r="V14" s="13"/>
      <c r="W14" s="13"/>
      <c r="X14" s="13"/>
      <c r="Y14" s="13"/>
    </row>
    <row r="15" spans="1:25" s="4" customFormat="1" ht="15" customHeight="1">
      <c r="A15" s="8" t="s">
        <v>64</v>
      </c>
      <c r="B15" s="13">
        <f t="shared" si="2"/>
        <v>310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88"/>
      <c r="N15" s="88"/>
      <c r="O15" s="88"/>
      <c r="P15" s="88"/>
      <c r="Q15" s="88"/>
      <c r="R15" s="88"/>
      <c r="S15" s="88"/>
      <c r="T15" s="13">
        <v>160</v>
      </c>
      <c r="U15" s="13">
        <v>150</v>
      </c>
      <c r="V15" s="13"/>
      <c r="W15" s="13"/>
      <c r="X15" s="13"/>
      <c r="Y15" s="13"/>
    </row>
    <row r="16" spans="1:25" s="4" customFormat="1" ht="15" customHeight="1">
      <c r="A16" s="8" t="s">
        <v>47</v>
      </c>
      <c r="B16" s="13">
        <f t="shared" si="2"/>
        <v>100</v>
      </c>
      <c r="C16" s="13"/>
      <c r="D16" s="13"/>
      <c r="E16" s="13">
        <v>100</v>
      </c>
      <c r="F16" s="13"/>
      <c r="G16" s="13"/>
      <c r="H16" s="13"/>
      <c r="I16" s="13"/>
      <c r="J16" s="13"/>
      <c r="K16" s="13"/>
      <c r="L16" s="13"/>
      <c r="M16" s="88"/>
      <c r="N16" s="88"/>
      <c r="O16" s="88"/>
      <c r="P16" s="88"/>
      <c r="Q16" s="88"/>
      <c r="R16" s="88"/>
      <c r="S16" s="88"/>
      <c r="T16" s="13"/>
      <c r="U16" s="13"/>
      <c r="V16" s="13"/>
      <c r="W16" s="13"/>
      <c r="X16" s="13"/>
      <c r="Y16" s="13"/>
    </row>
    <row r="17" spans="1:25" s="4" customFormat="1" ht="15" customHeight="1">
      <c r="A17" s="8" t="s">
        <v>48</v>
      </c>
      <c r="B17" s="13">
        <f t="shared" si="2"/>
        <v>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88"/>
      <c r="N17" s="88"/>
      <c r="O17" s="88"/>
      <c r="P17" s="88"/>
      <c r="Q17" s="88"/>
      <c r="R17" s="88"/>
      <c r="S17" s="88"/>
      <c r="T17" s="13"/>
      <c r="U17" s="13"/>
      <c r="V17" s="13"/>
      <c r="W17" s="13"/>
      <c r="X17" s="13"/>
      <c r="Y17" s="13"/>
    </row>
    <row r="18" spans="1:25" s="4" customFormat="1" ht="15" customHeight="1">
      <c r="A18" s="8" t="s">
        <v>66</v>
      </c>
      <c r="B18" s="13">
        <f t="shared" si="2"/>
        <v>20</v>
      </c>
      <c r="C18" s="13"/>
      <c r="D18" s="13"/>
      <c r="E18" s="13"/>
      <c r="F18" s="13"/>
      <c r="G18" s="13">
        <v>20</v>
      </c>
      <c r="H18" s="13"/>
      <c r="I18" s="13"/>
      <c r="J18" s="13"/>
      <c r="K18" s="13"/>
      <c r="L18" s="13"/>
      <c r="M18" s="88"/>
      <c r="N18" s="88"/>
      <c r="O18" s="88"/>
      <c r="P18" s="88"/>
      <c r="Q18" s="88"/>
      <c r="R18" s="88"/>
      <c r="S18" s="88"/>
      <c r="T18" s="13"/>
      <c r="U18" s="13"/>
      <c r="V18" s="13"/>
      <c r="W18" s="13"/>
      <c r="X18" s="13"/>
      <c r="Y18" s="13"/>
    </row>
    <row r="19" spans="1:25" s="4" customFormat="1" ht="15" customHeight="1">
      <c r="A19" s="8" t="s">
        <v>62</v>
      </c>
      <c r="B19" s="13">
        <f t="shared" si="2"/>
        <v>2772</v>
      </c>
      <c r="C19" s="13"/>
      <c r="D19" s="13"/>
      <c r="E19" s="13"/>
      <c r="F19" s="13"/>
      <c r="G19" s="13"/>
      <c r="H19" s="13"/>
      <c r="I19" s="13"/>
      <c r="J19" s="13"/>
      <c r="K19" s="13">
        <v>1800</v>
      </c>
      <c r="L19" s="13">
        <f>120+100</f>
        <v>220</v>
      </c>
      <c r="M19" s="88">
        <f>122+30</f>
        <v>152</v>
      </c>
      <c r="N19" s="88">
        <f>100+30</f>
        <v>130</v>
      </c>
      <c r="O19" s="88">
        <f>50+30</f>
        <v>80</v>
      </c>
      <c r="P19" s="88">
        <f>50+30</f>
        <v>80</v>
      </c>
      <c r="Q19" s="88">
        <f>100+80</f>
        <v>180</v>
      </c>
      <c r="R19" s="88">
        <f>50+30</f>
        <v>80</v>
      </c>
      <c r="S19" s="88">
        <v>50</v>
      </c>
      <c r="T19" s="13"/>
      <c r="U19" s="13"/>
      <c r="V19" s="13"/>
      <c r="W19" s="13"/>
      <c r="X19" s="13"/>
      <c r="Y19" s="13"/>
    </row>
    <row r="20" spans="1:25" s="4" customFormat="1" ht="15" customHeight="1">
      <c r="A20" s="7" t="s">
        <v>104</v>
      </c>
      <c r="B20" s="22">
        <f>SUM(C20:Y20)</f>
        <v>284742.86000000004</v>
      </c>
      <c r="C20" s="22">
        <f>C10-C21</f>
        <v>0</v>
      </c>
      <c r="D20" s="22">
        <f>D10-D21</f>
        <v>0</v>
      </c>
      <c r="E20" s="22">
        <f>E10-E21</f>
        <v>75</v>
      </c>
      <c r="F20" s="22"/>
      <c r="G20" s="22">
        <f t="shared" ref="G20:U20" si="4">G10-G21</f>
        <v>15</v>
      </c>
      <c r="H20" s="22">
        <f t="shared" si="4"/>
        <v>5353</v>
      </c>
      <c r="I20" s="22">
        <f t="shared" si="4"/>
        <v>245</v>
      </c>
      <c r="J20" s="22">
        <f t="shared" si="4"/>
        <v>0</v>
      </c>
      <c r="K20" s="22">
        <f t="shared" si="4"/>
        <v>131640</v>
      </c>
      <c r="L20" s="22">
        <f t="shared" si="4"/>
        <v>17029.599999999999</v>
      </c>
      <c r="M20" s="106">
        <f t="shared" si="4"/>
        <v>20942.96</v>
      </c>
      <c r="N20" s="106">
        <f t="shared" si="4"/>
        <v>18586.200000000004</v>
      </c>
      <c r="O20" s="106">
        <f t="shared" si="4"/>
        <v>14745.900000000001</v>
      </c>
      <c r="P20" s="106">
        <f t="shared" si="4"/>
        <v>9117.5</v>
      </c>
      <c r="Q20" s="106">
        <f t="shared" si="4"/>
        <v>26237.200000000004</v>
      </c>
      <c r="R20" s="106">
        <f t="shared" si="4"/>
        <v>22566.000000000004</v>
      </c>
      <c r="S20" s="106">
        <f t="shared" si="4"/>
        <v>17895</v>
      </c>
      <c r="T20" s="22">
        <f t="shared" si="4"/>
        <v>152</v>
      </c>
      <c r="U20" s="22">
        <f t="shared" si="4"/>
        <v>142.5</v>
      </c>
      <c r="V20" s="13"/>
      <c r="W20" s="13"/>
      <c r="X20" s="13"/>
      <c r="Y20" s="13"/>
    </row>
    <row r="21" spans="1:25" s="4" customFormat="1" ht="15" customHeight="1">
      <c r="A21" s="7" t="s">
        <v>49</v>
      </c>
      <c r="B21" s="22">
        <f t="shared" si="2"/>
        <v>257.53999999999996</v>
      </c>
      <c r="C21" s="22"/>
      <c r="D21" s="22"/>
      <c r="E21" s="22">
        <v>25</v>
      </c>
      <c r="F21" s="22"/>
      <c r="G21" s="22">
        <v>5</v>
      </c>
      <c r="H21" s="22">
        <f>2%*H13-12</f>
        <v>97</v>
      </c>
      <c r="I21" s="22">
        <f>2%*I14</f>
        <v>5</v>
      </c>
      <c r="J21" s="22"/>
      <c r="K21" s="22">
        <f>2%*(K19+K13+K12)</f>
        <v>36</v>
      </c>
      <c r="L21" s="22">
        <f t="shared" ref="L21:S21" si="5">2%*(L19+L13+L12)</f>
        <v>5.4</v>
      </c>
      <c r="M21" s="106">
        <f t="shared" si="5"/>
        <v>12.040000000000001</v>
      </c>
      <c r="N21" s="106">
        <f t="shared" si="5"/>
        <v>7.6000000000000005</v>
      </c>
      <c r="O21" s="106">
        <f t="shared" si="5"/>
        <v>3.6</v>
      </c>
      <c r="P21" s="106">
        <f t="shared" si="5"/>
        <v>5.2</v>
      </c>
      <c r="Q21" s="106">
        <f t="shared" si="5"/>
        <v>17.600000000000001</v>
      </c>
      <c r="R21" s="106">
        <f t="shared" si="5"/>
        <v>7.6000000000000005</v>
      </c>
      <c r="S21" s="106">
        <f t="shared" si="5"/>
        <v>15</v>
      </c>
      <c r="T21" s="22">
        <f>T15*5%</f>
        <v>8</v>
      </c>
      <c r="U21" s="22">
        <f>U15*5%</f>
        <v>7.5</v>
      </c>
      <c r="V21" s="13"/>
      <c r="W21" s="13"/>
      <c r="X21" s="13"/>
      <c r="Y21" s="13"/>
    </row>
    <row r="22" spans="1:25" s="4" customFormat="1" ht="25.5">
      <c r="A22" s="26" t="s">
        <v>63</v>
      </c>
      <c r="B22" s="22">
        <f>SUM(C22:Y22)</f>
        <v>8458</v>
      </c>
      <c r="C22" s="22"/>
      <c r="D22" s="22"/>
      <c r="E22" s="22">
        <v>38</v>
      </c>
      <c r="F22" s="22"/>
      <c r="G22" s="22"/>
      <c r="H22" s="22"/>
      <c r="I22" s="22"/>
      <c r="J22" s="22"/>
      <c r="K22" s="22"/>
      <c r="L22" s="22">
        <v>1100</v>
      </c>
      <c r="M22" s="106">
        <v>1400</v>
      </c>
      <c r="N22" s="106">
        <v>1390</v>
      </c>
      <c r="O22" s="106">
        <v>300</v>
      </c>
      <c r="P22" s="106">
        <v>750</v>
      </c>
      <c r="Q22" s="106">
        <v>1110</v>
      </c>
      <c r="R22" s="106">
        <v>1500</v>
      </c>
      <c r="S22" s="106">
        <v>840</v>
      </c>
      <c r="T22" s="22">
        <v>15</v>
      </c>
      <c r="U22" s="22">
        <v>15</v>
      </c>
      <c r="V22" s="22"/>
      <c r="W22" s="13"/>
      <c r="X22" s="13"/>
      <c r="Y22" s="13"/>
    </row>
    <row r="23" spans="1:25" s="2" customFormat="1">
      <c r="A23" s="9" t="s">
        <v>22</v>
      </c>
      <c r="B23" s="102">
        <f t="shared" ref="B23:Y23" si="6">B24+B115</f>
        <v>188897</v>
      </c>
      <c r="C23" s="23">
        <f t="shared" si="6"/>
        <v>0</v>
      </c>
      <c r="D23" s="23">
        <f t="shared" si="6"/>
        <v>0</v>
      </c>
      <c r="E23" s="102">
        <f t="shared" si="6"/>
        <v>17651</v>
      </c>
      <c r="F23" s="102">
        <f t="shared" si="6"/>
        <v>2028</v>
      </c>
      <c r="G23" s="102">
        <f t="shared" si="6"/>
        <v>1657</v>
      </c>
      <c r="H23" s="102">
        <f t="shared" si="6"/>
        <v>19894</v>
      </c>
      <c r="I23" s="102">
        <f t="shared" si="6"/>
        <v>3574</v>
      </c>
      <c r="J23" s="102">
        <f t="shared" si="6"/>
        <v>0</v>
      </c>
      <c r="K23" s="102">
        <f t="shared" si="6"/>
        <v>10087</v>
      </c>
      <c r="L23" s="102">
        <f t="shared" si="6"/>
        <v>8780</v>
      </c>
      <c r="M23" s="102">
        <f t="shared" si="6"/>
        <v>14364</v>
      </c>
      <c r="N23" s="102">
        <f t="shared" si="6"/>
        <v>16109</v>
      </c>
      <c r="O23" s="102">
        <f t="shared" si="6"/>
        <v>15769</v>
      </c>
      <c r="P23" s="102">
        <f t="shared" si="6"/>
        <v>16306</v>
      </c>
      <c r="Q23" s="102">
        <f t="shared" si="6"/>
        <v>20380</v>
      </c>
      <c r="R23" s="102">
        <f t="shared" si="6"/>
        <v>22664</v>
      </c>
      <c r="S23" s="102">
        <f t="shared" si="6"/>
        <v>15927</v>
      </c>
      <c r="T23" s="23">
        <f t="shared" si="6"/>
        <v>1370</v>
      </c>
      <c r="U23" s="23">
        <f t="shared" si="6"/>
        <v>1969</v>
      </c>
      <c r="V23" s="23">
        <f t="shared" si="6"/>
        <v>0</v>
      </c>
      <c r="W23" s="23">
        <f t="shared" si="6"/>
        <v>0</v>
      </c>
      <c r="X23" s="23">
        <f t="shared" si="6"/>
        <v>183</v>
      </c>
      <c r="Y23" s="23">
        <f t="shared" si="6"/>
        <v>185</v>
      </c>
    </row>
    <row r="24" spans="1:25" s="43" customFormat="1">
      <c r="A24" s="41" t="s">
        <v>76</v>
      </c>
      <c r="B24" s="42">
        <f t="shared" ref="B24:Y24" si="7">B25+B34+B41</f>
        <v>181754</v>
      </c>
      <c r="C24" s="42">
        <f t="shared" si="7"/>
        <v>0</v>
      </c>
      <c r="D24" s="42">
        <f t="shared" si="7"/>
        <v>0</v>
      </c>
      <c r="E24" s="42">
        <f t="shared" si="7"/>
        <v>10508</v>
      </c>
      <c r="F24" s="42">
        <f t="shared" si="7"/>
        <v>2028</v>
      </c>
      <c r="G24" s="42">
        <f t="shared" si="7"/>
        <v>1657</v>
      </c>
      <c r="H24" s="42">
        <f t="shared" si="7"/>
        <v>19894</v>
      </c>
      <c r="I24" s="42">
        <f t="shared" si="7"/>
        <v>3574</v>
      </c>
      <c r="J24" s="42">
        <f t="shared" si="7"/>
        <v>0</v>
      </c>
      <c r="K24" s="42">
        <f t="shared" si="7"/>
        <v>10087</v>
      </c>
      <c r="L24" s="42">
        <f t="shared" si="7"/>
        <v>8780</v>
      </c>
      <c r="M24" s="107">
        <f t="shared" si="7"/>
        <v>14364</v>
      </c>
      <c r="N24" s="107">
        <f t="shared" si="7"/>
        <v>16109</v>
      </c>
      <c r="O24" s="107">
        <f t="shared" si="7"/>
        <v>15769</v>
      </c>
      <c r="P24" s="107">
        <f t="shared" si="7"/>
        <v>16306</v>
      </c>
      <c r="Q24" s="107">
        <f t="shared" si="7"/>
        <v>20380</v>
      </c>
      <c r="R24" s="107">
        <f t="shared" si="7"/>
        <v>22664</v>
      </c>
      <c r="S24" s="107">
        <f t="shared" si="7"/>
        <v>15927</v>
      </c>
      <c r="T24" s="42">
        <f t="shared" si="7"/>
        <v>1370</v>
      </c>
      <c r="U24" s="42">
        <f t="shared" si="7"/>
        <v>1969</v>
      </c>
      <c r="V24" s="42">
        <f t="shared" si="7"/>
        <v>0</v>
      </c>
      <c r="W24" s="42">
        <f t="shared" si="7"/>
        <v>0</v>
      </c>
      <c r="X24" s="42">
        <f t="shared" si="7"/>
        <v>183</v>
      </c>
      <c r="Y24" s="42">
        <f t="shared" si="7"/>
        <v>185</v>
      </c>
    </row>
    <row r="25" spans="1:25" s="45" customFormat="1">
      <c r="A25" s="44" t="s">
        <v>50</v>
      </c>
      <c r="B25" s="54">
        <f t="shared" ref="B25:Y25" si="8">B26+B27</f>
        <v>1508</v>
      </c>
      <c r="C25" s="54">
        <f t="shared" si="8"/>
        <v>0</v>
      </c>
      <c r="D25" s="54">
        <f t="shared" si="8"/>
        <v>0</v>
      </c>
      <c r="E25" s="54">
        <f t="shared" si="8"/>
        <v>16</v>
      </c>
      <c r="F25" s="54">
        <f t="shared" si="8"/>
        <v>0</v>
      </c>
      <c r="G25" s="54">
        <f t="shared" si="8"/>
        <v>0</v>
      </c>
      <c r="H25" s="54">
        <f t="shared" si="8"/>
        <v>115</v>
      </c>
      <c r="I25" s="54">
        <f t="shared" si="8"/>
        <v>0</v>
      </c>
      <c r="J25" s="54">
        <f t="shared" si="8"/>
        <v>0</v>
      </c>
      <c r="K25" s="54">
        <f t="shared" si="8"/>
        <v>1377</v>
      </c>
      <c r="L25" s="54">
        <f t="shared" si="8"/>
        <v>0</v>
      </c>
      <c r="M25" s="108">
        <f t="shared" si="8"/>
        <v>0</v>
      </c>
      <c r="N25" s="108">
        <f t="shared" si="8"/>
        <v>0</v>
      </c>
      <c r="O25" s="108">
        <f t="shared" si="8"/>
        <v>0</v>
      </c>
      <c r="P25" s="108">
        <f t="shared" si="8"/>
        <v>0</v>
      </c>
      <c r="Q25" s="108">
        <f t="shared" si="8"/>
        <v>0</v>
      </c>
      <c r="R25" s="108">
        <f t="shared" si="8"/>
        <v>0</v>
      </c>
      <c r="S25" s="108">
        <f t="shared" si="8"/>
        <v>0</v>
      </c>
      <c r="T25" s="54">
        <f t="shared" si="8"/>
        <v>0</v>
      </c>
      <c r="U25" s="54">
        <f t="shared" si="8"/>
        <v>0</v>
      </c>
      <c r="V25" s="54">
        <f t="shared" si="8"/>
        <v>0</v>
      </c>
      <c r="W25" s="54">
        <f t="shared" si="8"/>
        <v>0</v>
      </c>
      <c r="X25" s="54">
        <f t="shared" si="8"/>
        <v>0</v>
      </c>
      <c r="Y25" s="54">
        <f t="shared" si="8"/>
        <v>0</v>
      </c>
    </row>
    <row r="26" spans="1:25" s="4" customFormat="1" ht="12.75">
      <c r="A26" s="8" t="s">
        <v>51</v>
      </c>
      <c r="B26" s="55">
        <f>SUM(C26:Y26)</f>
        <v>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88"/>
      <c r="N26" s="88"/>
      <c r="O26" s="88"/>
      <c r="P26" s="88"/>
      <c r="Q26" s="88"/>
      <c r="R26" s="88"/>
      <c r="S26" s="88"/>
      <c r="T26" s="13"/>
      <c r="U26" s="13"/>
      <c r="V26" s="13"/>
      <c r="W26" s="13"/>
      <c r="X26" s="13"/>
      <c r="Y26" s="13"/>
    </row>
    <row r="27" spans="1:25" s="4" customFormat="1" ht="12.75">
      <c r="A27" s="8" t="s">
        <v>31</v>
      </c>
      <c r="B27" s="13">
        <f>B28+B29</f>
        <v>1508</v>
      </c>
      <c r="C27" s="13">
        <f t="shared" ref="C27:Y27" si="9">C28+C29</f>
        <v>0</v>
      </c>
      <c r="D27" s="13">
        <f t="shared" si="9"/>
        <v>0</v>
      </c>
      <c r="E27" s="13">
        <f t="shared" si="9"/>
        <v>16</v>
      </c>
      <c r="F27" s="13">
        <f t="shared" si="9"/>
        <v>0</v>
      </c>
      <c r="G27" s="13">
        <f t="shared" si="9"/>
        <v>0</v>
      </c>
      <c r="H27" s="13">
        <f t="shared" si="9"/>
        <v>115</v>
      </c>
      <c r="I27" s="13">
        <f t="shared" si="9"/>
        <v>0</v>
      </c>
      <c r="J27" s="13">
        <f t="shared" si="9"/>
        <v>0</v>
      </c>
      <c r="K27" s="13">
        <f t="shared" si="9"/>
        <v>1377</v>
      </c>
      <c r="L27" s="13">
        <f t="shared" si="9"/>
        <v>0</v>
      </c>
      <c r="M27" s="88">
        <f t="shared" si="9"/>
        <v>0</v>
      </c>
      <c r="N27" s="88">
        <f t="shared" si="9"/>
        <v>0</v>
      </c>
      <c r="O27" s="88">
        <f t="shared" si="9"/>
        <v>0</v>
      </c>
      <c r="P27" s="88">
        <f t="shared" si="9"/>
        <v>0</v>
      </c>
      <c r="Q27" s="88">
        <f t="shared" si="9"/>
        <v>0</v>
      </c>
      <c r="R27" s="88">
        <f t="shared" si="9"/>
        <v>0</v>
      </c>
      <c r="S27" s="88">
        <f t="shared" si="9"/>
        <v>0</v>
      </c>
      <c r="T27" s="13">
        <f t="shared" si="9"/>
        <v>0</v>
      </c>
      <c r="U27" s="13">
        <f t="shared" si="9"/>
        <v>0</v>
      </c>
      <c r="V27" s="13">
        <f t="shared" si="9"/>
        <v>0</v>
      </c>
      <c r="W27" s="13">
        <f t="shared" si="9"/>
        <v>0</v>
      </c>
      <c r="X27" s="13">
        <f t="shared" si="9"/>
        <v>0</v>
      </c>
      <c r="Y27" s="13">
        <f t="shared" si="9"/>
        <v>0</v>
      </c>
    </row>
    <row r="28" spans="1:25" s="4" customFormat="1" ht="16.5" customHeight="1">
      <c r="A28" s="11" t="s">
        <v>105</v>
      </c>
      <c r="B28" s="55">
        <f>SUM(C28:Y28)</f>
        <v>389</v>
      </c>
      <c r="C28" s="13"/>
      <c r="D28" s="13"/>
      <c r="E28" s="13"/>
      <c r="F28" s="13"/>
      <c r="G28" s="13"/>
      <c r="H28" s="13"/>
      <c r="I28" s="13"/>
      <c r="J28" s="13"/>
      <c r="K28" s="13">
        <v>389</v>
      </c>
      <c r="L28" s="13"/>
      <c r="M28" s="88"/>
      <c r="N28" s="88"/>
      <c r="O28" s="88"/>
      <c r="P28" s="88"/>
      <c r="Q28" s="88"/>
      <c r="R28" s="88"/>
      <c r="S28" s="88"/>
      <c r="T28" s="13"/>
      <c r="U28" s="13"/>
      <c r="V28" s="13"/>
      <c r="W28" s="13"/>
      <c r="X28" s="13"/>
      <c r="Y28" s="13"/>
    </row>
    <row r="29" spans="1:25" s="4" customFormat="1" ht="15.75" customHeight="1">
      <c r="A29" s="11" t="s">
        <v>65</v>
      </c>
      <c r="B29" s="13">
        <f>SUM(B30:B32)</f>
        <v>1119</v>
      </c>
      <c r="C29" s="13">
        <f t="shared" ref="C29:Y29" si="10">SUM(C30:C32)</f>
        <v>0</v>
      </c>
      <c r="D29" s="13">
        <f t="shared" si="10"/>
        <v>0</v>
      </c>
      <c r="E29" s="13">
        <f t="shared" si="10"/>
        <v>16</v>
      </c>
      <c r="F29" s="13">
        <f t="shared" si="10"/>
        <v>0</v>
      </c>
      <c r="G29" s="13">
        <f t="shared" si="10"/>
        <v>0</v>
      </c>
      <c r="H29" s="13">
        <f t="shared" si="10"/>
        <v>115</v>
      </c>
      <c r="I29" s="13">
        <f t="shared" si="10"/>
        <v>0</v>
      </c>
      <c r="J29" s="13">
        <f t="shared" si="10"/>
        <v>0</v>
      </c>
      <c r="K29" s="13">
        <f t="shared" si="10"/>
        <v>988</v>
      </c>
      <c r="L29" s="13">
        <f t="shared" si="10"/>
        <v>0</v>
      </c>
      <c r="M29" s="88">
        <f t="shared" si="10"/>
        <v>0</v>
      </c>
      <c r="N29" s="88">
        <f t="shared" si="10"/>
        <v>0</v>
      </c>
      <c r="O29" s="88">
        <f t="shared" si="10"/>
        <v>0</v>
      </c>
      <c r="P29" s="88">
        <f t="shared" si="10"/>
        <v>0</v>
      </c>
      <c r="Q29" s="88">
        <f t="shared" si="10"/>
        <v>0</v>
      </c>
      <c r="R29" s="88">
        <f t="shared" si="10"/>
        <v>0</v>
      </c>
      <c r="S29" s="88">
        <f t="shared" si="10"/>
        <v>0</v>
      </c>
      <c r="T29" s="13">
        <f t="shared" si="10"/>
        <v>0</v>
      </c>
      <c r="U29" s="13">
        <f t="shared" si="10"/>
        <v>0</v>
      </c>
      <c r="V29" s="13">
        <f t="shared" si="10"/>
        <v>0</v>
      </c>
      <c r="W29" s="13">
        <f t="shared" si="10"/>
        <v>0</v>
      </c>
      <c r="X29" s="13">
        <f t="shared" si="10"/>
        <v>0</v>
      </c>
      <c r="Y29" s="13">
        <f t="shared" si="10"/>
        <v>0</v>
      </c>
    </row>
    <row r="30" spans="1:25" s="4" customFormat="1" ht="15.75" customHeight="1">
      <c r="A30" s="11" t="s">
        <v>106</v>
      </c>
      <c r="B30" s="13">
        <f>SUM(C30:Y30)</f>
        <v>300</v>
      </c>
      <c r="C30" s="13"/>
      <c r="D30" s="13"/>
      <c r="E30" s="13"/>
      <c r="F30" s="13"/>
      <c r="G30" s="13"/>
      <c r="H30" s="13"/>
      <c r="I30" s="13"/>
      <c r="J30" s="13"/>
      <c r="K30" s="13">
        <v>300</v>
      </c>
      <c r="L30" s="13"/>
      <c r="M30" s="88"/>
      <c r="N30" s="88"/>
      <c r="O30" s="88"/>
      <c r="P30" s="88"/>
      <c r="Q30" s="88"/>
      <c r="R30" s="88"/>
      <c r="S30" s="88"/>
      <c r="T30" s="13"/>
      <c r="U30" s="13"/>
      <c r="V30" s="13"/>
      <c r="W30" s="13"/>
      <c r="X30" s="13"/>
      <c r="Y30" s="13"/>
    </row>
    <row r="31" spans="1:25" s="4" customFormat="1" ht="15.75" customHeight="1">
      <c r="A31" s="11" t="s">
        <v>107</v>
      </c>
      <c r="B31" s="13">
        <f>SUM(C31:Y31)</f>
        <v>511</v>
      </c>
      <c r="C31" s="13"/>
      <c r="D31" s="13"/>
      <c r="E31" s="13">
        <v>16</v>
      </c>
      <c r="F31" s="13"/>
      <c r="G31" s="13"/>
      <c r="H31" s="13">
        <v>115</v>
      </c>
      <c r="I31" s="13"/>
      <c r="J31" s="13"/>
      <c r="K31" s="13">
        <f>396-16</f>
        <v>380</v>
      </c>
      <c r="L31" s="13"/>
      <c r="M31" s="88"/>
      <c r="N31" s="88"/>
      <c r="O31" s="88"/>
      <c r="P31" s="88"/>
      <c r="Q31" s="88"/>
      <c r="R31" s="88"/>
      <c r="S31" s="88"/>
      <c r="T31" s="13"/>
      <c r="U31" s="13"/>
      <c r="V31" s="13"/>
      <c r="W31" s="13"/>
      <c r="X31" s="13"/>
      <c r="Y31" s="13"/>
    </row>
    <row r="32" spans="1:25" s="4" customFormat="1" ht="15.75" customHeight="1">
      <c r="A32" s="11" t="s">
        <v>108</v>
      </c>
      <c r="B32" s="13">
        <f>SUM(C32:Y32)</f>
        <v>308</v>
      </c>
      <c r="C32" s="13"/>
      <c r="D32" s="13"/>
      <c r="E32" s="13"/>
      <c r="F32" s="13"/>
      <c r="G32" s="13"/>
      <c r="H32" s="13"/>
      <c r="I32" s="13"/>
      <c r="J32" s="13"/>
      <c r="K32" s="13">
        <v>308</v>
      </c>
      <c r="L32" s="13"/>
      <c r="M32" s="88"/>
      <c r="N32" s="88"/>
      <c r="O32" s="88"/>
      <c r="P32" s="88"/>
      <c r="Q32" s="88"/>
      <c r="R32" s="88"/>
      <c r="S32" s="88"/>
      <c r="T32" s="13"/>
      <c r="U32" s="13"/>
      <c r="V32" s="13"/>
      <c r="W32" s="13"/>
      <c r="X32" s="13"/>
      <c r="Y32" s="13"/>
    </row>
    <row r="33" spans="1:26" s="28" customFormat="1" ht="15.75" customHeight="1">
      <c r="A33" s="27" t="s">
        <v>109</v>
      </c>
      <c r="B33" s="29">
        <f>SUM(C33:Y33)</f>
        <v>96</v>
      </c>
      <c r="C33" s="29"/>
      <c r="D33" s="29"/>
      <c r="E33" s="29"/>
      <c r="F33" s="29"/>
      <c r="G33" s="29"/>
      <c r="H33" s="29"/>
      <c r="I33" s="29"/>
      <c r="J33" s="29"/>
      <c r="K33" s="29">
        <f>(350-308)+(450-396)</f>
        <v>96</v>
      </c>
      <c r="L33" s="29"/>
      <c r="M33" s="109"/>
      <c r="N33" s="109"/>
      <c r="O33" s="109"/>
      <c r="P33" s="109"/>
      <c r="Q33" s="109"/>
      <c r="R33" s="109"/>
      <c r="S33" s="109"/>
      <c r="T33" s="29"/>
      <c r="U33" s="29"/>
      <c r="V33" s="29"/>
      <c r="W33" s="29"/>
      <c r="X33" s="29"/>
      <c r="Y33" s="29"/>
    </row>
    <row r="34" spans="1:26" s="45" customFormat="1">
      <c r="A34" s="44" t="s">
        <v>53</v>
      </c>
      <c r="B34" s="54">
        <f t="shared" ref="B34:G34" si="11">B35+B39</f>
        <v>8576</v>
      </c>
      <c r="C34" s="54">
        <f t="shared" si="11"/>
        <v>0</v>
      </c>
      <c r="D34" s="54">
        <f t="shared" si="11"/>
        <v>0</v>
      </c>
      <c r="E34" s="54">
        <f t="shared" si="11"/>
        <v>4891</v>
      </c>
      <c r="F34" s="54">
        <f t="shared" si="11"/>
        <v>2028</v>
      </c>
      <c r="G34" s="54">
        <f t="shared" si="11"/>
        <v>1657</v>
      </c>
      <c r="H34" s="54"/>
      <c r="I34" s="54"/>
      <c r="J34" s="54"/>
      <c r="K34" s="54"/>
      <c r="L34" s="54"/>
      <c r="M34" s="108"/>
      <c r="N34" s="108"/>
      <c r="O34" s="108"/>
      <c r="P34" s="108"/>
      <c r="Q34" s="108"/>
      <c r="R34" s="108"/>
      <c r="S34" s="108"/>
      <c r="T34" s="54"/>
      <c r="U34" s="54"/>
      <c r="V34" s="54"/>
      <c r="W34" s="54"/>
      <c r="X34" s="54"/>
      <c r="Y34" s="54"/>
    </row>
    <row r="35" spans="1:26" s="4" customFormat="1" ht="12.75">
      <c r="A35" s="8" t="s">
        <v>23</v>
      </c>
      <c r="B35" s="13">
        <f>B36+B37</f>
        <v>8465</v>
      </c>
      <c r="C35" s="13">
        <f t="shared" ref="C35:Y35" si="12">C36</f>
        <v>0</v>
      </c>
      <c r="D35" s="13">
        <f t="shared" si="12"/>
        <v>0</v>
      </c>
      <c r="E35" s="13">
        <f>E36+E37</f>
        <v>4780</v>
      </c>
      <c r="F35" s="13">
        <f t="shared" si="12"/>
        <v>2028</v>
      </c>
      <c r="G35" s="13">
        <f t="shared" si="12"/>
        <v>1657</v>
      </c>
      <c r="H35" s="13">
        <f t="shared" si="12"/>
        <v>0</v>
      </c>
      <c r="I35" s="13">
        <f t="shared" si="12"/>
        <v>0</v>
      </c>
      <c r="J35" s="13">
        <f t="shared" si="12"/>
        <v>0</v>
      </c>
      <c r="K35" s="13">
        <f t="shared" si="12"/>
        <v>0</v>
      </c>
      <c r="L35" s="13">
        <f t="shared" si="12"/>
        <v>0</v>
      </c>
      <c r="M35" s="88">
        <f t="shared" si="12"/>
        <v>0</v>
      </c>
      <c r="N35" s="88">
        <f t="shared" si="12"/>
        <v>0</v>
      </c>
      <c r="O35" s="88">
        <f t="shared" si="12"/>
        <v>0</v>
      </c>
      <c r="P35" s="88">
        <f t="shared" si="12"/>
        <v>0</v>
      </c>
      <c r="Q35" s="88">
        <f t="shared" si="12"/>
        <v>0</v>
      </c>
      <c r="R35" s="88">
        <f t="shared" si="12"/>
        <v>0</v>
      </c>
      <c r="S35" s="88">
        <f t="shared" si="12"/>
        <v>0</v>
      </c>
      <c r="T35" s="13">
        <f t="shared" si="12"/>
        <v>0</v>
      </c>
      <c r="U35" s="13">
        <f t="shared" si="12"/>
        <v>0</v>
      </c>
      <c r="V35" s="13">
        <f t="shared" si="12"/>
        <v>0</v>
      </c>
      <c r="W35" s="13">
        <f t="shared" si="12"/>
        <v>0</v>
      </c>
      <c r="X35" s="13">
        <f t="shared" si="12"/>
        <v>0</v>
      </c>
      <c r="Y35" s="13">
        <f t="shared" si="12"/>
        <v>0</v>
      </c>
    </row>
    <row r="36" spans="1:26" s="4" customFormat="1" ht="16.5" customHeight="1">
      <c r="A36" s="11" t="s">
        <v>25</v>
      </c>
      <c r="B36" s="55">
        <f>SUM(C36:Y36)</f>
        <v>8401</v>
      </c>
      <c r="C36" s="13"/>
      <c r="D36" s="13"/>
      <c r="E36" s="13">
        <f>4780-E37</f>
        <v>4716</v>
      </c>
      <c r="F36" s="13">
        <v>2028</v>
      </c>
      <c r="G36" s="13">
        <v>1657</v>
      </c>
      <c r="H36" s="13"/>
      <c r="I36" s="13"/>
      <c r="J36" s="13"/>
      <c r="K36" s="13"/>
      <c r="L36" s="13"/>
      <c r="M36" s="88"/>
      <c r="N36" s="88"/>
      <c r="O36" s="88"/>
      <c r="P36" s="88"/>
      <c r="Q36" s="88"/>
      <c r="R36" s="88"/>
      <c r="S36" s="88"/>
      <c r="T36" s="13"/>
      <c r="U36" s="13"/>
      <c r="V36" s="13"/>
      <c r="W36" s="13"/>
      <c r="X36" s="13"/>
      <c r="Y36" s="13"/>
    </row>
    <row r="37" spans="1:26" s="4" customFormat="1" ht="16.5" customHeight="1">
      <c r="A37" s="11" t="s">
        <v>26</v>
      </c>
      <c r="B37" s="55">
        <f>SUM(C37:Y37)</f>
        <v>64</v>
      </c>
      <c r="C37" s="55"/>
      <c r="D37" s="55"/>
      <c r="E37" s="13">
        <v>64</v>
      </c>
      <c r="F37" s="13"/>
      <c r="G37" s="13"/>
      <c r="H37" s="13"/>
      <c r="I37" s="13"/>
      <c r="J37" s="13"/>
      <c r="K37" s="13"/>
      <c r="L37" s="13"/>
      <c r="M37" s="88"/>
      <c r="N37" s="88"/>
      <c r="O37" s="88"/>
      <c r="P37" s="88"/>
      <c r="Q37" s="88"/>
      <c r="R37" s="88"/>
      <c r="S37" s="88"/>
      <c r="T37" s="13"/>
      <c r="U37" s="13"/>
      <c r="V37" s="13"/>
      <c r="W37" s="13"/>
      <c r="X37" s="13"/>
      <c r="Y37" s="13"/>
    </row>
    <row r="38" spans="1:26" s="28" customFormat="1" ht="15.75" customHeight="1">
      <c r="A38" s="27" t="s">
        <v>52</v>
      </c>
      <c r="B38" s="29">
        <f>SUM(C38:Y38)</f>
        <v>199</v>
      </c>
      <c r="C38" s="29"/>
      <c r="D38" s="29"/>
      <c r="E38" s="29">
        <v>114</v>
      </c>
      <c r="F38" s="29">
        <v>46</v>
      </c>
      <c r="G38" s="29">
        <v>39</v>
      </c>
      <c r="H38" s="29"/>
      <c r="I38" s="29"/>
      <c r="J38" s="29"/>
      <c r="K38" s="29"/>
      <c r="L38" s="29"/>
      <c r="M38" s="109"/>
      <c r="N38" s="109"/>
      <c r="O38" s="109"/>
      <c r="P38" s="109"/>
      <c r="Q38" s="109"/>
      <c r="R38" s="109"/>
      <c r="S38" s="109"/>
      <c r="T38" s="29"/>
      <c r="U38" s="29"/>
      <c r="V38" s="29"/>
      <c r="W38" s="29"/>
      <c r="X38" s="29"/>
      <c r="Y38" s="29"/>
    </row>
    <row r="39" spans="1:26" s="4" customFormat="1" ht="12.75">
      <c r="A39" s="8" t="s">
        <v>67</v>
      </c>
      <c r="B39" s="13">
        <f>SUM(C39:Y39)</f>
        <v>111</v>
      </c>
      <c r="C39" s="13"/>
      <c r="D39" s="13"/>
      <c r="E39" s="13">
        <f>E40</f>
        <v>111</v>
      </c>
      <c r="F39" s="13"/>
      <c r="G39" s="13"/>
      <c r="H39" s="13"/>
      <c r="I39" s="13"/>
      <c r="J39" s="13"/>
      <c r="K39" s="13"/>
      <c r="L39" s="13"/>
      <c r="M39" s="88"/>
      <c r="N39" s="88"/>
      <c r="O39" s="88"/>
      <c r="P39" s="88"/>
      <c r="Q39" s="88"/>
      <c r="R39" s="88"/>
      <c r="S39" s="88"/>
      <c r="T39" s="13"/>
      <c r="U39" s="13"/>
      <c r="V39" s="13"/>
      <c r="W39" s="13"/>
      <c r="X39" s="13"/>
      <c r="Y39" s="13"/>
    </row>
    <row r="40" spans="1:26" s="4" customFormat="1" ht="12.75">
      <c r="A40" s="11" t="s">
        <v>110</v>
      </c>
      <c r="B40" s="13">
        <f>SUM(C40:Y40)</f>
        <v>111</v>
      </c>
      <c r="C40" s="13"/>
      <c r="D40" s="13"/>
      <c r="E40" s="13">
        <v>111</v>
      </c>
      <c r="F40" s="13"/>
      <c r="G40" s="13"/>
      <c r="H40" s="13"/>
      <c r="I40" s="13"/>
      <c r="J40" s="13"/>
      <c r="K40" s="13"/>
      <c r="L40" s="13"/>
      <c r="M40" s="88"/>
      <c r="N40" s="88"/>
      <c r="O40" s="88"/>
      <c r="P40" s="88"/>
      <c r="Q40" s="88"/>
      <c r="R40" s="88"/>
      <c r="S40" s="88"/>
      <c r="T40" s="13"/>
      <c r="U40" s="13"/>
      <c r="V40" s="13"/>
      <c r="W40" s="13"/>
      <c r="X40" s="13"/>
      <c r="Y40" s="13"/>
    </row>
    <row r="41" spans="1:26" s="31" customFormat="1">
      <c r="A41" s="30" t="s">
        <v>54</v>
      </c>
      <c r="B41" s="57">
        <f t="shared" ref="B41:Y41" si="13">B78+B42+B89+B106+B93+B112</f>
        <v>171670</v>
      </c>
      <c r="C41" s="57">
        <f t="shared" si="13"/>
        <v>0</v>
      </c>
      <c r="D41" s="57">
        <f t="shared" si="13"/>
        <v>0</v>
      </c>
      <c r="E41" s="57">
        <f t="shared" si="13"/>
        <v>5601</v>
      </c>
      <c r="F41" s="57">
        <f t="shared" si="13"/>
        <v>0</v>
      </c>
      <c r="G41" s="57">
        <f t="shared" si="13"/>
        <v>0</v>
      </c>
      <c r="H41" s="57">
        <f t="shared" si="13"/>
        <v>19779</v>
      </c>
      <c r="I41" s="57">
        <f t="shared" si="13"/>
        <v>3574</v>
      </c>
      <c r="J41" s="57">
        <f t="shared" si="13"/>
        <v>0</v>
      </c>
      <c r="K41" s="57">
        <f t="shared" si="13"/>
        <v>8710</v>
      </c>
      <c r="L41" s="57">
        <f t="shared" si="13"/>
        <v>8780</v>
      </c>
      <c r="M41" s="110">
        <f t="shared" si="13"/>
        <v>14364</v>
      </c>
      <c r="N41" s="110">
        <f t="shared" si="13"/>
        <v>16109</v>
      </c>
      <c r="O41" s="110">
        <f t="shared" si="13"/>
        <v>15769</v>
      </c>
      <c r="P41" s="110">
        <f t="shared" si="13"/>
        <v>16306</v>
      </c>
      <c r="Q41" s="110">
        <f t="shared" si="13"/>
        <v>20380</v>
      </c>
      <c r="R41" s="110">
        <f t="shared" si="13"/>
        <v>22664</v>
      </c>
      <c r="S41" s="110">
        <f t="shared" si="13"/>
        <v>15927</v>
      </c>
      <c r="T41" s="57">
        <f t="shared" si="13"/>
        <v>1370</v>
      </c>
      <c r="U41" s="57">
        <f t="shared" si="13"/>
        <v>1969</v>
      </c>
      <c r="V41" s="57">
        <f t="shared" si="13"/>
        <v>0</v>
      </c>
      <c r="W41" s="57">
        <f t="shared" si="13"/>
        <v>0</v>
      </c>
      <c r="X41" s="57">
        <f t="shared" si="13"/>
        <v>183</v>
      </c>
      <c r="Y41" s="57">
        <f t="shared" si="13"/>
        <v>185</v>
      </c>
    </row>
    <row r="42" spans="1:26" s="33" customFormat="1" ht="18" customHeight="1">
      <c r="A42" s="35" t="s">
        <v>90</v>
      </c>
      <c r="B42" s="63">
        <f t="shared" ref="B42:Y42" si="14">B43+B47+B52</f>
        <v>130011</v>
      </c>
      <c r="C42" s="63">
        <f t="shared" si="14"/>
        <v>0</v>
      </c>
      <c r="D42" s="63">
        <f t="shared" si="14"/>
        <v>0</v>
      </c>
      <c r="E42" s="63">
        <f t="shared" si="14"/>
        <v>2978</v>
      </c>
      <c r="F42" s="63">
        <f t="shared" si="14"/>
        <v>0</v>
      </c>
      <c r="G42" s="63">
        <f t="shared" si="14"/>
        <v>0</v>
      </c>
      <c r="H42" s="63">
        <f t="shared" si="14"/>
        <v>19779</v>
      </c>
      <c r="I42" s="63">
        <f t="shared" si="14"/>
        <v>3574</v>
      </c>
      <c r="J42" s="63">
        <f t="shared" si="14"/>
        <v>0</v>
      </c>
      <c r="K42" s="63">
        <f t="shared" si="14"/>
        <v>0</v>
      </c>
      <c r="L42" s="63">
        <f t="shared" si="14"/>
        <v>7187</v>
      </c>
      <c r="M42" s="111">
        <f t="shared" si="14"/>
        <v>13175</v>
      </c>
      <c r="N42" s="111">
        <f t="shared" si="14"/>
        <v>12120</v>
      </c>
      <c r="O42" s="111">
        <f t="shared" si="14"/>
        <v>9758</v>
      </c>
      <c r="P42" s="111">
        <f t="shared" si="14"/>
        <v>11926</v>
      </c>
      <c r="Q42" s="111">
        <f t="shared" si="14"/>
        <v>16949</v>
      </c>
      <c r="R42" s="111">
        <f t="shared" si="14"/>
        <v>18875</v>
      </c>
      <c r="S42" s="111">
        <f t="shared" si="14"/>
        <v>13322</v>
      </c>
      <c r="T42" s="63">
        <f t="shared" si="14"/>
        <v>0</v>
      </c>
      <c r="U42" s="63">
        <f t="shared" si="14"/>
        <v>0</v>
      </c>
      <c r="V42" s="63">
        <f t="shared" si="14"/>
        <v>0</v>
      </c>
      <c r="W42" s="63">
        <f t="shared" si="14"/>
        <v>0</v>
      </c>
      <c r="X42" s="63">
        <f t="shared" si="14"/>
        <v>183</v>
      </c>
      <c r="Y42" s="63">
        <f t="shared" si="14"/>
        <v>185</v>
      </c>
    </row>
    <row r="43" spans="1:26" s="33" customFormat="1" ht="16.5" customHeight="1">
      <c r="A43" s="35" t="s">
        <v>91</v>
      </c>
      <c r="B43" s="63">
        <f>B44+B45</f>
        <v>36314</v>
      </c>
      <c r="C43" s="63">
        <f t="shared" ref="C43:Y43" si="15">C44+C45</f>
        <v>0</v>
      </c>
      <c r="D43" s="63">
        <f t="shared" si="15"/>
        <v>0</v>
      </c>
      <c r="E43" s="63">
        <f t="shared" si="15"/>
        <v>0</v>
      </c>
      <c r="F43" s="63">
        <f t="shared" si="15"/>
        <v>0</v>
      </c>
      <c r="G43" s="63">
        <f t="shared" si="15"/>
        <v>0</v>
      </c>
      <c r="H43" s="63">
        <f>H44+H45</f>
        <v>17091</v>
      </c>
      <c r="I43" s="63">
        <f t="shared" si="15"/>
        <v>2168</v>
      </c>
      <c r="J43" s="63">
        <f t="shared" si="15"/>
        <v>0</v>
      </c>
      <c r="K43" s="63">
        <f t="shared" si="15"/>
        <v>0</v>
      </c>
      <c r="L43" s="63">
        <f>L44+L45</f>
        <v>2201</v>
      </c>
      <c r="M43" s="111">
        <f t="shared" si="15"/>
        <v>2041</v>
      </c>
      <c r="N43" s="111">
        <f t="shared" si="15"/>
        <v>2034</v>
      </c>
      <c r="O43" s="111">
        <f t="shared" si="15"/>
        <v>2344</v>
      </c>
      <c r="P43" s="111">
        <f t="shared" si="15"/>
        <v>1884</v>
      </c>
      <c r="Q43" s="111">
        <f t="shared" si="15"/>
        <v>2289</v>
      </c>
      <c r="R43" s="111">
        <f t="shared" si="15"/>
        <v>2001</v>
      </c>
      <c r="S43" s="111">
        <f t="shared" si="15"/>
        <v>2261</v>
      </c>
      <c r="T43" s="63">
        <f t="shared" si="15"/>
        <v>0</v>
      </c>
      <c r="U43" s="63">
        <f t="shared" si="15"/>
        <v>0</v>
      </c>
      <c r="V43" s="63">
        <f t="shared" si="15"/>
        <v>0</v>
      </c>
      <c r="W43" s="63">
        <f t="shared" si="15"/>
        <v>0</v>
      </c>
      <c r="X43" s="63">
        <f t="shared" si="15"/>
        <v>0</v>
      </c>
      <c r="Y43" s="63">
        <f t="shared" si="15"/>
        <v>0</v>
      </c>
    </row>
    <row r="44" spans="1:26" s="4" customFormat="1" ht="16.5" customHeight="1">
      <c r="A44" s="11" t="s">
        <v>68</v>
      </c>
      <c r="B44" s="55">
        <f>SUM(C44:Y44)</f>
        <v>36474</v>
      </c>
      <c r="C44" s="13"/>
      <c r="D44" s="13"/>
      <c r="E44" s="13"/>
      <c r="F44" s="13"/>
      <c r="G44" s="13"/>
      <c r="H44" s="13">
        <v>17171</v>
      </c>
      <c r="I44" s="13">
        <v>2168</v>
      </c>
      <c r="J44" s="13"/>
      <c r="K44" s="13"/>
      <c r="L44" s="13">
        <f>2250-L46</f>
        <v>2211</v>
      </c>
      <c r="M44" s="88">
        <f>2090-M46</f>
        <v>2051</v>
      </c>
      <c r="N44" s="88">
        <f>2080-N46</f>
        <v>2044</v>
      </c>
      <c r="O44" s="88">
        <f>2390-O46</f>
        <v>2354</v>
      </c>
      <c r="P44" s="88">
        <f>1930-P46</f>
        <v>1894</v>
      </c>
      <c r="Q44" s="88">
        <f>2340-Q46</f>
        <v>2299</v>
      </c>
      <c r="R44" s="88">
        <f>2050-R46</f>
        <v>2011</v>
      </c>
      <c r="S44" s="88">
        <f>2310-S46</f>
        <v>2271</v>
      </c>
      <c r="T44" s="13"/>
      <c r="U44" s="13"/>
      <c r="V44" s="13"/>
      <c r="W44" s="13"/>
      <c r="X44" s="13"/>
      <c r="Y44" s="13"/>
      <c r="Z44" s="90" t="s">
        <v>117</v>
      </c>
    </row>
    <row r="45" spans="1:26" s="4" customFormat="1" ht="16.5" customHeight="1">
      <c r="A45" s="11" t="s">
        <v>86</v>
      </c>
      <c r="B45" s="55">
        <f>SUM(C45:Y45)</f>
        <v>-160</v>
      </c>
      <c r="C45" s="55"/>
      <c r="D45" s="55"/>
      <c r="E45" s="13"/>
      <c r="F45" s="13"/>
      <c r="G45" s="13"/>
      <c r="H45" s="55">
        <v>-80</v>
      </c>
      <c r="I45" s="55"/>
      <c r="J45" s="13"/>
      <c r="K45" s="13"/>
      <c r="L45" s="55">
        <v>-10</v>
      </c>
      <c r="M45" s="88">
        <v>-10</v>
      </c>
      <c r="N45" s="88">
        <v>-10</v>
      </c>
      <c r="O45" s="88">
        <v>-10</v>
      </c>
      <c r="P45" s="88">
        <v>-10</v>
      </c>
      <c r="Q45" s="88">
        <v>-10</v>
      </c>
      <c r="R45" s="88">
        <v>-10</v>
      </c>
      <c r="S45" s="88">
        <v>-10</v>
      </c>
      <c r="T45" s="13"/>
      <c r="U45" s="13"/>
      <c r="V45" s="13"/>
      <c r="W45" s="13"/>
      <c r="X45" s="13"/>
      <c r="Y45" s="13"/>
    </row>
    <row r="46" spans="1:26" s="28" customFormat="1" ht="15.75" customHeight="1">
      <c r="A46" s="27" t="s">
        <v>138</v>
      </c>
      <c r="B46" s="109">
        <f>SUM(C46:Y46)</f>
        <v>642</v>
      </c>
      <c r="C46" s="29"/>
      <c r="D46" s="29"/>
      <c r="E46" s="29"/>
      <c r="F46" s="29"/>
      <c r="G46" s="29"/>
      <c r="H46" s="29">
        <v>297</v>
      </c>
      <c r="I46" s="29">
        <v>40</v>
      </c>
      <c r="J46" s="29"/>
      <c r="K46" s="29"/>
      <c r="L46" s="109">
        <v>39</v>
      </c>
      <c r="M46" s="109">
        <v>39</v>
      </c>
      <c r="N46" s="109">
        <v>36</v>
      </c>
      <c r="O46" s="109">
        <v>36</v>
      </c>
      <c r="P46" s="109">
        <v>36</v>
      </c>
      <c r="Q46" s="109">
        <v>41</v>
      </c>
      <c r="R46" s="109">
        <v>39</v>
      </c>
      <c r="S46" s="109">
        <v>39</v>
      </c>
      <c r="T46" s="29"/>
      <c r="U46" s="29"/>
      <c r="V46" s="29"/>
      <c r="W46" s="29"/>
      <c r="X46" s="29"/>
      <c r="Y46" s="29"/>
    </row>
    <row r="47" spans="1:26" s="33" customFormat="1" ht="16.5" customHeight="1">
      <c r="A47" s="35" t="s">
        <v>92</v>
      </c>
      <c r="B47" s="63">
        <f>B48+B50+B51</f>
        <v>75776</v>
      </c>
      <c r="C47" s="63">
        <f t="shared" ref="C47:Y47" si="16">C48+C50+C51</f>
        <v>0</v>
      </c>
      <c r="D47" s="63">
        <f t="shared" si="16"/>
        <v>0</v>
      </c>
      <c r="E47" s="63">
        <f t="shared" si="16"/>
        <v>0</v>
      </c>
      <c r="F47" s="63">
        <f t="shared" si="16"/>
        <v>0</v>
      </c>
      <c r="G47" s="63">
        <f t="shared" si="16"/>
        <v>0</v>
      </c>
      <c r="H47" s="63">
        <f t="shared" si="16"/>
        <v>0</v>
      </c>
      <c r="I47" s="63">
        <f t="shared" si="16"/>
        <v>0</v>
      </c>
      <c r="J47" s="63">
        <f t="shared" si="16"/>
        <v>0</v>
      </c>
      <c r="K47" s="63">
        <f t="shared" si="16"/>
        <v>0</v>
      </c>
      <c r="L47" s="63">
        <f>L48+L50+L51</f>
        <v>4271</v>
      </c>
      <c r="M47" s="111">
        <f t="shared" si="16"/>
        <v>10022</v>
      </c>
      <c r="N47" s="111">
        <f t="shared" si="16"/>
        <v>8490</v>
      </c>
      <c r="O47" s="111">
        <f t="shared" si="16"/>
        <v>6435</v>
      </c>
      <c r="P47" s="111">
        <f t="shared" si="16"/>
        <v>8636</v>
      </c>
      <c r="Q47" s="111">
        <f t="shared" si="16"/>
        <v>13042</v>
      </c>
      <c r="R47" s="111">
        <f t="shared" si="16"/>
        <v>15032</v>
      </c>
      <c r="S47" s="111">
        <f t="shared" si="16"/>
        <v>9848</v>
      </c>
      <c r="T47" s="63">
        <f t="shared" si="16"/>
        <v>0</v>
      </c>
      <c r="U47" s="63">
        <f t="shared" si="16"/>
        <v>0</v>
      </c>
      <c r="V47" s="63">
        <f t="shared" si="16"/>
        <v>0</v>
      </c>
      <c r="W47" s="63">
        <f t="shared" si="16"/>
        <v>0</v>
      </c>
      <c r="X47" s="63">
        <f t="shared" si="16"/>
        <v>0</v>
      </c>
      <c r="Y47" s="63">
        <f t="shared" si="16"/>
        <v>0</v>
      </c>
    </row>
    <row r="48" spans="1:26" s="4" customFormat="1" ht="16.5" customHeight="1">
      <c r="A48" s="11" t="s">
        <v>68</v>
      </c>
      <c r="B48" s="55">
        <f>SUM(C48:Y48)</f>
        <v>74301</v>
      </c>
      <c r="C48" s="55"/>
      <c r="D48" s="55"/>
      <c r="E48" s="55"/>
      <c r="F48" s="55"/>
      <c r="G48" s="55"/>
      <c r="H48" s="55"/>
      <c r="I48" s="55"/>
      <c r="J48" s="55"/>
      <c r="K48" s="55"/>
      <c r="L48" s="13">
        <v>4166</v>
      </c>
      <c r="M48" s="88">
        <v>9807</v>
      </c>
      <c r="N48" s="88">
        <v>8300</v>
      </c>
      <c r="O48" s="88">
        <v>6310</v>
      </c>
      <c r="P48" s="88">
        <v>8514</v>
      </c>
      <c r="Q48" s="88">
        <v>12778</v>
      </c>
      <c r="R48" s="88">
        <v>14778</v>
      </c>
      <c r="S48" s="88">
        <v>9648</v>
      </c>
      <c r="T48" s="55"/>
      <c r="U48" s="55"/>
      <c r="V48" s="55"/>
      <c r="W48" s="55"/>
      <c r="X48" s="55"/>
      <c r="Y48" s="55"/>
    </row>
    <row r="49" spans="1:25" s="28" customFormat="1" ht="15.75" customHeight="1">
      <c r="A49" s="27" t="s">
        <v>112</v>
      </c>
      <c r="B49" s="29">
        <f>SUM(C49:Y49)</f>
        <v>1311</v>
      </c>
      <c r="C49" s="29"/>
      <c r="D49" s="29"/>
      <c r="E49" s="29"/>
      <c r="F49" s="29"/>
      <c r="G49" s="29"/>
      <c r="H49" s="29"/>
      <c r="I49" s="29"/>
      <c r="J49" s="29"/>
      <c r="K49" s="29"/>
      <c r="L49" s="29">
        <v>82</v>
      </c>
      <c r="M49" s="109">
        <v>180</v>
      </c>
      <c r="N49" s="109">
        <v>162</v>
      </c>
      <c r="O49" s="109">
        <v>109</v>
      </c>
      <c r="P49" s="109">
        <v>123</v>
      </c>
      <c r="Q49" s="109">
        <v>237</v>
      </c>
      <c r="R49" s="109">
        <v>242</v>
      </c>
      <c r="S49" s="109">
        <v>176</v>
      </c>
      <c r="T49" s="29"/>
      <c r="U49" s="29"/>
      <c r="V49" s="29"/>
      <c r="W49" s="29"/>
      <c r="X49" s="29"/>
      <c r="Y49" s="29"/>
    </row>
    <row r="50" spans="1:25" s="4" customFormat="1" ht="16.5" customHeight="1">
      <c r="A50" s="11" t="s">
        <v>38</v>
      </c>
      <c r="B50" s="55">
        <f>SUM(C50:Y50)</f>
        <v>1905</v>
      </c>
      <c r="C50" s="13"/>
      <c r="D50" s="13"/>
      <c r="E50" s="13"/>
      <c r="F50" s="13"/>
      <c r="G50" s="13"/>
      <c r="H50" s="13"/>
      <c r="I50" s="13"/>
      <c r="J50" s="13"/>
      <c r="K50" s="13"/>
      <c r="L50" s="13">
        <v>125</v>
      </c>
      <c r="M50" s="88">
        <v>265</v>
      </c>
      <c r="N50" s="88">
        <v>250</v>
      </c>
      <c r="O50" s="88">
        <v>155</v>
      </c>
      <c r="P50" s="88">
        <v>172</v>
      </c>
      <c r="Q50" s="88">
        <v>344</v>
      </c>
      <c r="R50" s="88">
        <v>344</v>
      </c>
      <c r="S50" s="88">
        <v>250</v>
      </c>
      <c r="T50" s="13"/>
      <c r="U50" s="13"/>
      <c r="V50" s="13"/>
      <c r="W50" s="13"/>
      <c r="X50" s="13"/>
      <c r="Y50" s="13"/>
    </row>
    <row r="51" spans="1:25" s="4" customFormat="1" ht="16.5" customHeight="1">
      <c r="A51" s="11" t="s">
        <v>86</v>
      </c>
      <c r="B51" s="55">
        <f>SUM(C51:Y51)</f>
        <v>-430</v>
      </c>
      <c r="C51" s="55"/>
      <c r="D51" s="55"/>
      <c r="E51" s="13"/>
      <c r="F51" s="13"/>
      <c r="G51" s="13"/>
      <c r="H51" s="55"/>
      <c r="I51" s="55"/>
      <c r="J51" s="13"/>
      <c r="K51" s="13"/>
      <c r="L51" s="55">
        <v>-20</v>
      </c>
      <c r="M51" s="88">
        <v>-50</v>
      </c>
      <c r="N51" s="88">
        <v>-60</v>
      </c>
      <c r="O51" s="88">
        <v>-30</v>
      </c>
      <c r="P51" s="88">
        <v>-50</v>
      </c>
      <c r="Q51" s="88">
        <v>-80</v>
      </c>
      <c r="R51" s="88">
        <v>-90</v>
      </c>
      <c r="S51" s="88">
        <v>-50</v>
      </c>
      <c r="T51" s="13"/>
      <c r="U51" s="13"/>
      <c r="V51" s="13"/>
      <c r="W51" s="13"/>
      <c r="X51" s="13"/>
      <c r="Y51" s="13"/>
    </row>
    <row r="52" spans="1:25" s="33" customFormat="1" ht="18" customHeight="1">
      <c r="A52" s="35" t="s">
        <v>93</v>
      </c>
      <c r="B52" s="63">
        <f>B53+B54+B55+B57+B58+B59+B60+B62+B64+B66+B67+B68+B69+B70+B71+B72+B73+B74</f>
        <v>17921</v>
      </c>
      <c r="C52" s="63">
        <f t="shared" ref="C52:Y52" si="17">C53+C54+C55+C57+C58+C59+C60+C62+C64+C66+C67+C68+C69+C70+C71+C72+C73+C74</f>
        <v>0</v>
      </c>
      <c r="D52" s="63">
        <f t="shared" si="17"/>
        <v>0</v>
      </c>
      <c r="E52" s="63">
        <f t="shared" si="17"/>
        <v>2978</v>
      </c>
      <c r="F52" s="63">
        <f t="shared" si="17"/>
        <v>0</v>
      </c>
      <c r="G52" s="63">
        <f t="shared" si="17"/>
        <v>0</v>
      </c>
      <c r="H52" s="63">
        <f t="shared" si="17"/>
        <v>2688</v>
      </c>
      <c r="I52" s="63">
        <f t="shared" si="17"/>
        <v>1406</v>
      </c>
      <c r="J52" s="63">
        <f t="shared" si="17"/>
        <v>0</v>
      </c>
      <c r="K52" s="63">
        <f t="shared" si="17"/>
        <v>0</v>
      </c>
      <c r="L52" s="63">
        <f t="shared" si="17"/>
        <v>715</v>
      </c>
      <c r="M52" s="63">
        <f t="shared" si="17"/>
        <v>1112</v>
      </c>
      <c r="N52" s="63">
        <f t="shared" si="17"/>
        <v>1596</v>
      </c>
      <c r="O52" s="63">
        <f t="shared" si="17"/>
        <v>979</v>
      </c>
      <c r="P52" s="63">
        <f t="shared" si="17"/>
        <v>1406</v>
      </c>
      <c r="Q52" s="63">
        <f t="shared" si="17"/>
        <v>1618</v>
      </c>
      <c r="R52" s="63">
        <f t="shared" si="17"/>
        <v>1842</v>
      </c>
      <c r="S52" s="63">
        <f t="shared" si="17"/>
        <v>1213</v>
      </c>
      <c r="T52" s="63">
        <f t="shared" si="17"/>
        <v>0</v>
      </c>
      <c r="U52" s="63">
        <f t="shared" si="17"/>
        <v>0</v>
      </c>
      <c r="V52" s="63">
        <f t="shared" si="17"/>
        <v>0</v>
      </c>
      <c r="W52" s="63">
        <f t="shared" si="17"/>
        <v>0</v>
      </c>
      <c r="X52" s="63">
        <f t="shared" si="17"/>
        <v>183</v>
      </c>
      <c r="Y52" s="63">
        <f t="shared" si="17"/>
        <v>185</v>
      </c>
    </row>
    <row r="53" spans="1:25" ht="18" customHeight="1">
      <c r="A53" s="11" t="s">
        <v>118</v>
      </c>
      <c r="B53" s="13">
        <f t="shared" ref="B53:B70" si="18">SUM(C53:Y53)</f>
        <v>9780</v>
      </c>
      <c r="C53" s="13"/>
      <c r="D53" s="13"/>
      <c r="E53" s="13"/>
      <c r="F53" s="13"/>
      <c r="G53" s="13"/>
      <c r="H53" s="13"/>
      <c r="I53" s="13"/>
      <c r="J53" s="13"/>
      <c r="K53" s="13"/>
      <c r="L53" s="13">
        <v>685</v>
      </c>
      <c r="M53" s="88">
        <v>1003</v>
      </c>
      <c r="N53" s="88">
        <v>1480</v>
      </c>
      <c r="O53" s="88">
        <v>887</v>
      </c>
      <c r="P53" s="88">
        <v>1360</v>
      </c>
      <c r="Q53" s="88">
        <v>1488</v>
      </c>
      <c r="R53" s="88">
        <v>1768</v>
      </c>
      <c r="S53" s="88">
        <v>1109</v>
      </c>
      <c r="T53" s="14"/>
      <c r="U53" s="14"/>
      <c r="V53" s="14"/>
      <c r="W53" s="14"/>
      <c r="X53" s="14"/>
      <c r="Y53" s="14"/>
    </row>
    <row r="54" spans="1:25" ht="18" customHeight="1">
      <c r="A54" s="11" t="s">
        <v>34</v>
      </c>
      <c r="B54" s="13">
        <f t="shared" si="18"/>
        <v>284</v>
      </c>
      <c r="C54" s="13"/>
      <c r="D54" s="13"/>
      <c r="E54" s="13"/>
      <c r="F54" s="13"/>
      <c r="G54" s="13"/>
      <c r="H54" s="13"/>
      <c r="I54" s="13"/>
      <c r="J54" s="13"/>
      <c r="K54" s="13"/>
      <c r="L54" s="13">
        <v>20</v>
      </c>
      <c r="M54" s="88">
        <v>37</v>
      </c>
      <c r="N54" s="88">
        <v>35</v>
      </c>
      <c r="O54" s="88">
        <v>26</v>
      </c>
      <c r="P54" s="88">
        <v>31</v>
      </c>
      <c r="Q54" s="88">
        <v>50</v>
      </c>
      <c r="R54" s="88">
        <v>50</v>
      </c>
      <c r="S54" s="88">
        <v>35</v>
      </c>
      <c r="T54" s="14"/>
      <c r="U54" s="14"/>
      <c r="V54" s="14"/>
      <c r="W54" s="14"/>
      <c r="X54" s="14"/>
      <c r="Y54" s="14"/>
    </row>
    <row r="55" spans="1:25" ht="18" customHeight="1">
      <c r="A55" s="11" t="s">
        <v>122</v>
      </c>
      <c r="B55" s="13">
        <f t="shared" ref="B55" si="19">SUM(C55:Y55)</f>
        <v>88</v>
      </c>
      <c r="C55" s="13"/>
      <c r="D55" s="13"/>
      <c r="E55" s="13">
        <v>88</v>
      </c>
      <c r="F55" s="13"/>
      <c r="G55" s="13"/>
      <c r="H55" s="13"/>
      <c r="I55" s="13"/>
      <c r="J55" s="13"/>
      <c r="K55" s="13"/>
      <c r="L55" s="13"/>
      <c r="M55" s="88"/>
      <c r="N55" s="88"/>
      <c r="O55" s="88"/>
      <c r="P55" s="88"/>
      <c r="Q55" s="88"/>
      <c r="R55" s="88"/>
      <c r="S55" s="88"/>
      <c r="T55" s="14"/>
      <c r="U55" s="14"/>
      <c r="V55" s="14"/>
      <c r="W55" s="14"/>
      <c r="X55" s="14"/>
      <c r="Y55" s="14"/>
    </row>
    <row r="56" spans="1:25" s="69" customFormat="1" ht="18" customHeight="1">
      <c r="A56" s="27" t="s">
        <v>112</v>
      </c>
      <c r="B56" s="29">
        <f>SUM(C56:Y56)</f>
        <v>12</v>
      </c>
      <c r="C56" s="29"/>
      <c r="D56" s="29"/>
      <c r="E56" s="29">
        <f>100-E55</f>
        <v>12</v>
      </c>
      <c r="F56" s="29"/>
      <c r="G56" s="29"/>
      <c r="H56" s="29"/>
      <c r="I56" s="29"/>
      <c r="J56" s="29"/>
      <c r="K56" s="29"/>
      <c r="L56" s="29">
        <f>L55*12/88</f>
        <v>0</v>
      </c>
      <c r="M56" s="109">
        <f t="shared" ref="M56:S56" si="20">M55*12/88</f>
        <v>0</v>
      </c>
      <c r="N56" s="109">
        <f t="shared" si="20"/>
        <v>0</v>
      </c>
      <c r="O56" s="109">
        <f t="shared" si="20"/>
        <v>0</v>
      </c>
      <c r="P56" s="109">
        <f t="shared" si="20"/>
        <v>0</v>
      </c>
      <c r="Q56" s="109">
        <f t="shared" si="20"/>
        <v>0</v>
      </c>
      <c r="R56" s="109">
        <f t="shared" si="20"/>
        <v>0</v>
      </c>
      <c r="S56" s="109">
        <f t="shared" si="20"/>
        <v>0</v>
      </c>
      <c r="T56" s="68"/>
      <c r="U56" s="68"/>
      <c r="V56" s="68"/>
      <c r="W56" s="68"/>
      <c r="X56" s="68"/>
      <c r="Y56" s="68"/>
    </row>
    <row r="57" spans="1:25" ht="25.5">
      <c r="A57" s="17" t="s">
        <v>55</v>
      </c>
      <c r="B57" s="13">
        <f t="shared" si="18"/>
        <v>1350</v>
      </c>
      <c r="C57" s="13"/>
      <c r="D57" s="13"/>
      <c r="E57" s="13"/>
      <c r="F57" s="13"/>
      <c r="G57" s="13"/>
      <c r="H57" s="13">
        <v>1350</v>
      </c>
      <c r="I57" s="13"/>
      <c r="J57" s="13"/>
      <c r="K57" s="13"/>
      <c r="L57" s="13"/>
      <c r="M57" s="88"/>
      <c r="N57" s="88"/>
      <c r="O57" s="88"/>
      <c r="P57" s="88"/>
      <c r="Q57" s="88"/>
      <c r="R57" s="88"/>
      <c r="S57" s="88"/>
      <c r="T57" s="14"/>
      <c r="U57" s="14"/>
      <c r="V57" s="14"/>
      <c r="W57" s="14"/>
      <c r="X57" s="14"/>
      <c r="Y57" s="14"/>
    </row>
    <row r="58" spans="1:25" ht="38.25">
      <c r="A58" s="17" t="s">
        <v>142</v>
      </c>
      <c r="B58" s="13">
        <f t="shared" ref="B58" si="21">SUM(C58:Y58)</f>
        <v>170</v>
      </c>
      <c r="C58" s="13"/>
      <c r="D58" s="13"/>
      <c r="E58" s="13"/>
      <c r="F58" s="13"/>
      <c r="G58" s="13"/>
      <c r="H58" s="13"/>
      <c r="I58" s="13">
        <v>170</v>
      </c>
      <c r="J58" s="13"/>
      <c r="K58" s="13"/>
      <c r="L58" s="13"/>
      <c r="M58" s="88"/>
      <c r="N58" s="88"/>
      <c r="O58" s="88"/>
      <c r="P58" s="88"/>
      <c r="Q58" s="88"/>
      <c r="R58" s="88"/>
      <c r="S58" s="88"/>
      <c r="T58" s="14"/>
      <c r="U58" s="14"/>
      <c r="V58" s="14"/>
      <c r="W58" s="14"/>
      <c r="X58" s="14"/>
      <c r="Y58" s="14"/>
    </row>
    <row r="59" spans="1:25" ht="25.5">
      <c r="A59" s="17" t="s">
        <v>143</v>
      </c>
      <c r="B59" s="13">
        <f t="shared" ref="B59" si="22">SUM(C59:Y59)</f>
        <v>10</v>
      </c>
      <c r="C59" s="13"/>
      <c r="D59" s="13"/>
      <c r="E59" s="13"/>
      <c r="F59" s="13"/>
      <c r="G59" s="13"/>
      <c r="H59" s="13"/>
      <c r="I59" s="13">
        <v>10</v>
      </c>
      <c r="J59" s="13"/>
      <c r="K59" s="13"/>
      <c r="L59" s="13"/>
      <c r="M59" s="88"/>
      <c r="N59" s="88"/>
      <c r="O59" s="88"/>
      <c r="P59" s="88"/>
      <c r="Q59" s="88"/>
      <c r="R59" s="88"/>
      <c r="S59" s="88"/>
      <c r="T59" s="14"/>
      <c r="U59" s="14"/>
      <c r="V59" s="14"/>
      <c r="W59" s="14"/>
      <c r="X59" s="14"/>
      <c r="Y59" s="14"/>
    </row>
    <row r="60" spans="1:25" ht="18" customHeight="1">
      <c r="A60" s="11" t="s">
        <v>71</v>
      </c>
      <c r="B60" s="13">
        <f t="shared" si="18"/>
        <v>291</v>
      </c>
      <c r="C60" s="13"/>
      <c r="D60" s="13"/>
      <c r="E60" s="13"/>
      <c r="F60" s="13"/>
      <c r="G60" s="13"/>
      <c r="H60" s="13">
        <v>150</v>
      </c>
      <c r="I60" s="13">
        <v>141</v>
      </c>
      <c r="J60" s="13"/>
      <c r="K60" s="13"/>
      <c r="L60" s="13"/>
      <c r="M60" s="88"/>
      <c r="N60" s="88"/>
      <c r="O60" s="88"/>
      <c r="P60" s="88"/>
      <c r="Q60" s="88"/>
      <c r="R60" s="88"/>
      <c r="S60" s="88"/>
      <c r="T60" s="14"/>
      <c r="U60" s="14"/>
      <c r="V60" s="14"/>
      <c r="W60" s="14"/>
      <c r="X60" s="14"/>
      <c r="Y60" s="14"/>
    </row>
    <row r="61" spans="1:25" s="69" customFormat="1" ht="18" customHeight="1">
      <c r="A61" s="27" t="s">
        <v>112</v>
      </c>
      <c r="B61" s="29">
        <f>SUM(C61:Y61)</f>
        <v>0</v>
      </c>
      <c r="C61" s="29"/>
      <c r="D61" s="29"/>
      <c r="E61" s="29"/>
      <c r="F61" s="29"/>
      <c r="G61" s="29"/>
      <c r="H61" s="29"/>
      <c r="I61" s="29"/>
      <c r="J61" s="29"/>
      <c r="K61" s="29"/>
      <c r="L61" s="29">
        <f>L60*12/88</f>
        <v>0</v>
      </c>
      <c r="M61" s="109">
        <f t="shared" ref="M61:S61" si="23">M60*12/88</f>
        <v>0</v>
      </c>
      <c r="N61" s="109">
        <f t="shared" si="23"/>
        <v>0</v>
      </c>
      <c r="O61" s="109">
        <f t="shared" si="23"/>
        <v>0</v>
      </c>
      <c r="P61" s="109">
        <f t="shared" si="23"/>
        <v>0</v>
      </c>
      <c r="Q61" s="109">
        <f t="shared" si="23"/>
        <v>0</v>
      </c>
      <c r="R61" s="109">
        <f t="shared" si="23"/>
        <v>0</v>
      </c>
      <c r="S61" s="109">
        <f t="shared" si="23"/>
        <v>0</v>
      </c>
      <c r="T61" s="68"/>
      <c r="U61" s="68"/>
      <c r="V61" s="68"/>
      <c r="W61" s="68"/>
      <c r="X61" s="68"/>
      <c r="Y61" s="68"/>
    </row>
    <row r="62" spans="1:25">
      <c r="A62" s="11" t="s">
        <v>72</v>
      </c>
      <c r="B62" s="13">
        <f t="shared" si="18"/>
        <v>88</v>
      </c>
      <c r="C62" s="13"/>
      <c r="D62" s="13"/>
      <c r="E62" s="13"/>
      <c r="F62" s="13"/>
      <c r="G62" s="13"/>
      <c r="H62" s="13">
        <f>100-12</f>
        <v>88</v>
      </c>
      <c r="I62" s="13"/>
      <c r="J62" s="13"/>
      <c r="K62" s="13"/>
      <c r="L62" s="13"/>
      <c r="M62" s="88"/>
      <c r="N62" s="88"/>
      <c r="O62" s="88"/>
      <c r="P62" s="88"/>
      <c r="Q62" s="88"/>
      <c r="R62" s="88"/>
      <c r="S62" s="88"/>
      <c r="T62" s="14"/>
      <c r="U62" s="14"/>
      <c r="V62" s="14"/>
      <c r="W62" s="14"/>
      <c r="X62" s="14"/>
      <c r="Y62" s="14"/>
    </row>
    <row r="63" spans="1:25" s="69" customFormat="1" ht="18" customHeight="1">
      <c r="A63" s="27" t="s">
        <v>112</v>
      </c>
      <c r="B63" s="29">
        <f>SUM(C63:Y63)</f>
        <v>12</v>
      </c>
      <c r="C63" s="29"/>
      <c r="D63" s="29"/>
      <c r="E63" s="29"/>
      <c r="F63" s="29"/>
      <c r="G63" s="29"/>
      <c r="H63" s="29">
        <f>100-H62</f>
        <v>12</v>
      </c>
      <c r="I63" s="29"/>
      <c r="J63" s="29"/>
      <c r="K63" s="29"/>
      <c r="L63" s="29">
        <f>L62*12/88</f>
        <v>0</v>
      </c>
      <c r="M63" s="109">
        <f t="shared" ref="M63:S63" si="24">M62*12/88</f>
        <v>0</v>
      </c>
      <c r="N63" s="109">
        <f t="shared" si="24"/>
        <v>0</v>
      </c>
      <c r="O63" s="109">
        <f t="shared" si="24"/>
        <v>0</v>
      </c>
      <c r="P63" s="109">
        <f t="shared" si="24"/>
        <v>0</v>
      </c>
      <c r="Q63" s="109">
        <f t="shared" si="24"/>
        <v>0</v>
      </c>
      <c r="R63" s="109">
        <f t="shared" si="24"/>
        <v>0</v>
      </c>
      <c r="S63" s="109">
        <f t="shared" si="24"/>
        <v>0</v>
      </c>
      <c r="T63" s="68"/>
      <c r="U63" s="68"/>
      <c r="V63" s="68"/>
      <c r="W63" s="68"/>
      <c r="X63" s="68"/>
      <c r="Y63" s="68"/>
    </row>
    <row r="64" spans="1:25" ht="18" customHeight="1">
      <c r="A64" s="11" t="s">
        <v>70</v>
      </c>
      <c r="B64" s="13">
        <f t="shared" si="18"/>
        <v>250</v>
      </c>
      <c r="C64" s="13"/>
      <c r="D64" s="13"/>
      <c r="E64" s="13"/>
      <c r="F64" s="13"/>
      <c r="G64" s="13"/>
      <c r="H64" s="13">
        <v>200</v>
      </c>
      <c r="I64" s="13">
        <v>50</v>
      </c>
      <c r="J64" s="13"/>
      <c r="K64" s="13"/>
      <c r="L64" s="13"/>
      <c r="M64" s="88"/>
      <c r="N64" s="88"/>
      <c r="O64" s="88"/>
      <c r="P64" s="88"/>
      <c r="Q64" s="88"/>
      <c r="R64" s="88"/>
      <c r="S64" s="88"/>
      <c r="T64" s="14"/>
      <c r="U64" s="14"/>
      <c r="V64" s="14"/>
      <c r="W64" s="14"/>
      <c r="X64" s="14"/>
      <c r="Y64" s="14"/>
    </row>
    <row r="65" spans="1:26" s="69" customFormat="1" ht="18" customHeight="1">
      <c r="A65" s="27" t="s">
        <v>112</v>
      </c>
      <c r="B65" s="29">
        <f>SUM(C65:Y65)</f>
        <v>32</v>
      </c>
      <c r="C65" s="29"/>
      <c r="D65" s="29"/>
      <c r="E65" s="29"/>
      <c r="F65" s="29"/>
      <c r="G65" s="29"/>
      <c r="H65" s="29">
        <v>25</v>
      </c>
      <c r="I65" s="29">
        <v>7</v>
      </c>
      <c r="J65" s="29"/>
      <c r="K65" s="29"/>
      <c r="L65" s="29">
        <f>L64*12/88</f>
        <v>0</v>
      </c>
      <c r="M65" s="109">
        <f t="shared" ref="M65:S65" si="25">M64*12/88</f>
        <v>0</v>
      </c>
      <c r="N65" s="109">
        <f t="shared" si="25"/>
        <v>0</v>
      </c>
      <c r="O65" s="109">
        <f t="shared" si="25"/>
        <v>0</v>
      </c>
      <c r="P65" s="109">
        <f t="shared" si="25"/>
        <v>0</v>
      </c>
      <c r="Q65" s="109">
        <f t="shared" si="25"/>
        <v>0</v>
      </c>
      <c r="R65" s="109">
        <f t="shared" si="25"/>
        <v>0</v>
      </c>
      <c r="S65" s="109">
        <f t="shared" si="25"/>
        <v>0</v>
      </c>
      <c r="T65" s="68"/>
      <c r="U65" s="68"/>
      <c r="V65" s="68"/>
      <c r="W65" s="68"/>
      <c r="X65" s="68"/>
      <c r="Y65" s="68"/>
    </row>
    <row r="66" spans="1:26">
      <c r="A66" s="11" t="s">
        <v>120</v>
      </c>
      <c r="B66" s="13">
        <f t="shared" si="18"/>
        <v>535</v>
      </c>
      <c r="C66" s="13"/>
      <c r="D66" s="13"/>
      <c r="E66" s="13"/>
      <c r="F66" s="13"/>
      <c r="G66" s="13"/>
      <c r="H66" s="13"/>
      <c r="I66" s="13">
        <v>535</v>
      </c>
      <c r="J66" s="13"/>
      <c r="K66" s="13"/>
      <c r="L66" s="13"/>
      <c r="M66" s="88"/>
      <c r="N66" s="88"/>
      <c r="O66" s="88"/>
      <c r="P66" s="88"/>
      <c r="Q66" s="88"/>
      <c r="R66" s="88"/>
      <c r="S66" s="88"/>
      <c r="T66" s="14"/>
      <c r="U66" s="14"/>
      <c r="V66" s="14"/>
      <c r="W66" s="14"/>
      <c r="X66" s="14"/>
      <c r="Y66" s="14"/>
    </row>
    <row r="67" spans="1:26">
      <c r="A67" s="11" t="s">
        <v>121</v>
      </c>
      <c r="B67" s="13">
        <f t="shared" ref="B67" si="26">SUM(C67:Y67)</f>
        <v>500</v>
      </c>
      <c r="C67" s="13"/>
      <c r="D67" s="13"/>
      <c r="E67" s="13"/>
      <c r="F67" s="13"/>
      <c r="G67" s="13"/>
      <c r="H67" s="13"/>
      <c r="I67" s="13">
        <v>500</v>
      </c>
      <c r="J67" s="13"/>
      <c r="K67" s="13"/>
      <c r="L67" s="13"/>
      <c r="M67" s="88"/>
      <c r="N67" s="88"/>
      <c r="O67" s="88"/>
      <c r="P67" s="88"/>
      <c r="Q67" s="88"/>
      <c r="R67" s="88"/>
      <c r="S67" s="88"/>
      <c r="T67" s="14"/>
      <c r="U67" s="14"/>
      <c r="V67" s="14"/>
      <c r="W67" s="14"/>
      <c r="X67" s="14"/>
      <c r="Y67" s="14"/>
    </row>
    <row r="68" spans="1:26">
      <c r="A68" s="11" t="s">
        <v>123</v>
      </c>
      <c r="B68" s="13">
        <f t="shared" ref="B68" si="27">SUM(C68:Y68)</f>
        <v>200</v>
      </c>
      <c r="C68" s="13"/>
      <c r="D68" s="13"/>
      <c r="E68" s="13">
        <v>200</v>
      </c>
      <c r="F68" s="13"/>
      <c r="G68" s="13"/>
      <c r="H68" s="13"/>
      <c r="I68" s="13"/>
      <c r="J68" s="13"/>
      <c r="K68" s="13"/>
      <c r="L68" s="13"/>
      <c r="M68" s="88"/>
      <c r="N68" s="88"/>
      <c r="O68" s="88"/>
      <c r="P68" s="88"/>
      <c r="Q68" s="88"/>
      <c r="R68" s="88"/>
      <c r="S68" s="88"/>
      <c r="T68" s="14"/>
      <c r="U68" s="14"/>
      <c r="V68" s="14"/>
      <c r="W68" s="14"/>
      <c r="X68" s="14"/>
      <c r="Y68" s="14"/>
    </row>
    <row r="69" spans="1:26" ht="18" customHeight="1">
      <c r="A69" s="11" t="s">
        <v>74</v>
      </c>
      <c r="B69" s="13">
        <f t="shared" si="18"/>
        <v>500</v>
      </c>
      <c r="C69" s="13"/>
      <c r="D69" s="13"/>
      <c r="E69" s="13"/>
      <c r="F69" s="13"/>
      <c r="G69" s="13"/>
      <c r="H69" s="13">
        <v>500</v>
      </c>
      <c r="I69" s="13"/>
      <c r="J69" s="13"/>
      <c r="K69" s="13"/>
      <c r="L69" s="13"/>
      <c r="M69" s="88"/>
      <c r="N69" s="88"/>
      <c r="O69" s="88"/>
      <c r="P69" s="88"/>
      <c r="Q69" s="88"/>
      <c r="R69" s="88"/>
      <c r="S69" s="88"/>
      <c r="T69" s="14"/>
      <c r="U69" s="14"/>
      <c r="V69" s="14"/>
      <c r="W69" s="14"/>
      <c r="X69" s="14"/>
      <c r="Y69" s="14"/>
    </row>
    <row r="70" spans="1:26" s="20" customFormat="1" ht="18" customHeight="1">
      <c r="A70" s="18" t="s">
        <v>30</v>
      </c>
      <c r="B70" s="13">
        <f t="shared" si="18"/>
        <v>142</v>
      </c>
      <c r="C70" s="13"/>
      <c r="D70" s="13"/>
      <c r="E70" s="13"/>
      <c r="F70" s="13"/>
      <c r="G70" s="13"/>
      <c r="H70" s="13"/>
      <c r="I70" s="13"/>
      <c r="J70" s="13"/>
      <c r="K70" s="13"/>
      <c r="L70" s="13">
        <v>10</v>
      </c>
      <c r="M70" s="88">
        <v>18</v>
      </c>
      <c r="N70" s="88">
        <v>20</v>
      </c>
      <c r="O70" s="88">
        <v>12</v>
      </c>
      <c r="P70" s="88">
        <v>15</v>
      </c>
      <c r="Q70" s="88">
        <v>25</v>
      </c>
      <c r="R70" s="88">
        <v>24</v>
      </c>
      <c r="S70" s="88">
        <v>18</v>
      </c>
      <c r="T70" s="19"/>
      <c r="U70" s="19"/>
      <c r="V70" s="19"/>
      <c r="W70" s="19"/>
      <c r="X70" s="19"/>
      <c r="Y70" s="19"/>
    </row>
    <row r="71" spans="1:26" s="20" customFormat="1" ht="18" customHeight="1">
      <c r="A71" s="18" t="s">
        <v>89</v>
      </c>
      <c r="B71" s="13">
        <f t="shared" ref="B71" si="28">SUM(C71:Y71)</f>
        <v>600</v>
      </c>
      <c r="C71" s="13"/>
      <c r="D71" s="13"/>
      <c r="E71" s="13">
        <v>200</v>
      </c>
      <c r="F71" s="78"/>
      <c r="G71" s="78"/>
      <c r="H71" s="13">
        <v>400</v>
      </c>
      <c r="I71" s="78"/>
      <c r="J71" s="78"/>
      <c r="K71" s="78"/>
      <c r="L71" s="78"/>
      <c r="M71" s="88"/>
      <c r="N71" s="88"/>
      <c r="O71" s="88"/>
      <c r="P71" s="88"/>
      <c r="Q71" s="88"/>
      <c r="R71" s="88"/>
      <c r="S71" s="88"/>
      <c r="T71" s="19"/>
      <c r="U71" s="19"/>
      <c r="V71" s="19"/>
      <c r="W71" s="19"/>
      <c r="X71" s="19"/>
      <c r="Y71" s="19"/>
    </row>
    <row r="72" spans="1:26" ht="18" customHeight="1">
      <c r="A72" s="11" t="s">
        <v>27</v>
      </c>
      <c r="B72" s="13">
        <f>SUM(C72:Y72)</f>
        <v>643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88">
        <v>54</v>
      </c>
      <c r="N72" s="88">
        <v>61</v>
      </c>
      <c r="O72" s="88">
        <v>54</v>
      </c>
      <c r="P72" s="88"/>
      <c r="Q72" s="88">
        <v>55</v>
      </c>
      <c r="R72" s="88"/>
      <c r="S72" s="88">
        <v>51</v>
      </c>
      <c r="T72" s="14"/>
      <c r="U72" s="14"/>
      <c r="V72" s="14"/>
      <c r="W72" s="14"/>
      <c r="X72" s="13">
        <v>183</v>
      </c>
      <c r="Y72" s="13">
        <v>185</v>
      </c>
    </row>
    <row r="73" spans="1:26" s="4" customFormat="1" ht="16.5" customHeight="1">
      <c r="A73" s="11" t="s">
        <v>111</v>
      </c>
      <c r="B73" s="55">
        <f>SUM(C73:Y73)</f>
        <v>590</v>
      </c>
      <c r="C73" s="55"/>
      <c r="D73" s="55"/>
      <c r="E73" s="13">
        <f>-(B45+B51)</f>
        <v>590</v>
      </c>
      <c r="F73" s="13"/>
      <c r="G73" s="13"/>
      <c r="H73" s="55"/>
      <c r="I73" s="55"/>
      <c r="J73" s="13"/>
      <c r="K73" s="55"/>
      <c r="L73" s="55"/>
      <c r="M73" s="88"/>
      <c r="N73" s="88"/>
      <c r="O73" s="88"/>
      <c r="P73" s="88"/>
      <c r="Q73" s="88"/>
      <c r="R73" s="88"/>
      <c r="S73" s="88"/>
      <c r="T73" s="55"/>
      <c r="U73" s="55"/>
      <c r="V73" s="13"/>
      <c r="W73" s="13"/>
      <c r="X73" s="13"/>
      <c r="Y73" s="13"/>
    </row>
    <row r="74" spans="1:26" s="4" customFormat="1" ht="16.5" customHeight="1">
      <c r="A74" s="11" t="s">
        <v>124</v>
      </c>
      <c r="B74" s="13">
        <f>B75+B76</f>
        <v>1900</v>
      </c>
      <c r="C74" s="13">
        <f>C75+C76</f>
        <v>0</v>
      </c>
      <c r="D74" s="13">
        <f t="shared" ref="D74:Y74" si="29">D75+D76</f>
        <v>0</v>
      </c>
      <c r="E74" s="13">
        <f t="shared" si="29"/>
        <v>1900</v>
      </c>
      <c r="F74" s="13">
        <f t="shared" si="29"/>
        <v>0</v>
      </c>
      <c r="G74" s="13">
        <f t="shared" si="29"/>
        <v>0</v>
      </c>
      <c r="H74" s="13">
        <f t="shared" si="29"/>
        <v>0</v>
      </c>
      <c r="I74" s="13">
        <f t="shared" si="29"/>
        <v>0</v>
      </c>
      <c r="J74" s="13">
        <f t="shared" si="29"/>
        <v>0</v>
      </c>
      <c r="K74" s="13">
        <f t="shared" si="29"/>
        <v>0</v>
      </c>
      <c r="L74" s="13">
        <f t="shared" si="29"/>
        <v>0</v>
      </c>
      <c r="M74" s="88">
        <f t="shared" si="29"/>
        <v>0</v>
      </c>
      <c r="N74" s="88">
        <f t="shared" si="29"/>
        <v>0</v>
      </c>
      <c r="O74" s="88">
        <f t="shared" si="29"/>
        <v>0</v>
      </c>
      <c r="P74" s="88">
        <f t="shared" si="29"/>
        <v>0</v>
      </c>
      <c r="Q74" s="88">
        <f t="shared" si="29"/>
        <v>0</v>
      </c>
      <c r="R74" s="88">
        <f t="shared" si="29"/>
        <v>0</v>
      </c>
      <c r="S74" s="88">
        <f t="shared" si="29"/>
        <v>0</v>
      </c>
      <c r="T74" s="13">
        <f t="shared" si="29"/>
        <v>0</v>
      </c>
      <c r="U74" s="13">
        <f t="shared" si="29"/>
        <v>0</v>
      </c>
      <c r="V74" s="13">
        <f t="shared" si="29"/>
        <v>0</v>
      </c>
      <c r="W74" s="13">
        <f t="shared" si="29"/>
        <v>0</v>
      </c>
      <c r="X74" s="13">
        <f t="shared" si="29"/>
        <v>0</v>
      </c>
      <c r="Y74" s="13">
        <f t="shared" si="29"/>
        <v>0</v>
      </c>
    </row>
    <row r="75" spans="1:26" ht="18" customHeight="1">
      <c r="A75" s="11" t="s">
        <v>73</v>
      </c>
      <c r="B75" s="13">
        <f>SUM(C75:Y75)</f>
        <v>600</v>
      </c>
      <c r="C75" s="13"/>
      <c r="D75" s="13"/>
      <c r="E75" s="13">
        <v>600</v>
      </c>
      <c r="F75" s="13"/>
      <c r="G75" s="13"/>
      <c r="H75" s="13"/>
      <c r="I75" s="13"/>
      <c r="J75" s="13"/>
      <c r="K75" s="13"/>
      <c r="L75" s="13"/>
      <c r="M75" s="88"/>
      <c r="N75" s="88"/>
      <c r="O75" s="88"/>
      <c r="P75" s="88"/>
      <c r="Q75" s="88"/>
      <c r="R75" s="88"/>
      <c r="S75" s="88"/>
      <c r="T75" s="14"/>
      <c r="U75" s="14"/>
      <c r="V75" s="14"/>
      <c r="W75" s="14"/>
      <c r="X75" s="13"/>
      <c r="Y75" s="13"/>
    </row>
    <row r="76" spans="1:26" ht="18" customHeight="1">
      <c r="A76" s="11" t="s">
        <v>133</v>
      </c>
      <c r="B76" s="13">
        <f>SUM(C76:Y76)</f>
        <v>1300</v>
      </c>
      <c r="C76" s="13"/>
      <c r="D76" s="13"/>
      <c r="E76" s="13">
        <v>1300</v>
      </c>
      <c r="F76" s="13"/>
      <c r="G76" s="13"/>
      <c r="H76" s="13"/>
      <c r="I76" s="13"/>
      <c r="J76" s="13"/>
      <c r="K76" s="13"/>
      <c r="L76" s="13"/>
      <c r="M76" s="88"/>
      <c r="N76" s="88"/>
      <c r="O76" s="88"/>
      <c r="P76" s="88"/>
      <c r="Q76" s="88"/>
      <c r="R76" s="88"/>
      <c r="S76" s="88"/>
      <c r="T76" s="14"/>
      <c r="U76" s="14"/>
      <c r="V76" s="14"/>
      <c r="W76" s="14"/>
      <c r="X76" s="13"/>
      <c r="Y76" s="13"/>
    </row>
    <row r="77" spans="1:26" s="28" customFormat="1" ht="16.5" customHeight="1">
      <c r="A77" s="27" t="s">
        <v>112</v>
      </c>
      <c r="B77" s="56">
        <f>SUM(C77:Y77)</f>
        <v>177</v>
      </c>
      <c r="C77" s="56"/>
      <c r="D77" s="56"/>
      <c r="E77" s="29">
        <f>1477-E76</f>
        <v>177</v>
      </c>
      <c r="F77" s="29"/>
      <c r="G77" s="29"/>
      <c r="H77" s="29"/>
      <c r="I77" s="29"/>
      <c r="J77" s="29"/>
      <c r="K77" s="29"/>
      <c r="L77" s="29"/>
      <c r="M77" s="109"/>
      <c r="N77" s="109"/>
      <c r="O77" s="109"/>
      <c r="P77" s="109"/>
      <c r="Q77" s="109"/>
      <c r="R77" s="109"/>
      <c r="S77" s="109"/>
      <c r="T77" s="29"/>
      <c r="U77" s="29"/>
      <c r="V77" s="29"/>
      <c r="W77" s="29"/>
      <c r="X77" s="29"/>
      <c r="Y77" s="29"/>
    </row>
    <row r="78" spans="1:26" s="33" customFormat="1" ht="16.5" customHeight="1">
      <c r="A78" s="35" t="s">
        <v>94</v>
      </c>
      <c r="B78" s="63">
        <f t="shared" ref="B78:Y78" si="30">B79+B83</f>
        <v>34046</v>
      </c>
      <c r="C78" s="63">
        <f t="shared" si="30"/>
        <v>0</v>
      </c>
      <c r="D78" s="63">
        <f t="shared" si="30"/>
        <v>0</v>
      </c>
      <c r="E78" s="63">
        <f t="shared" si="30"/>
        <v>2179</v>
      </c>
      <c r="F78" s="63">
        <f t="shared" si="30"/>
        <v>0</v>
      </c>
      <c r="G78" s="63">
        <f t="shared" si="30"/>
        <v>0</v>
      </c>
      <c r="H78" s="63">
        <f t="shared" si="30"/>
        <v>0</v>
      </c>
      <c r="I78" s="63">
        <f t="shared" si="30"/>
        <v>0</v>
      </c>
      <c r="J78" s="63">
        <f t="shared" si="30"/>
        <v>0</v>
      </c>
      <c r="K78" s="63">
        <f t="shared" si="30"/>
        <v>8568</v>
      </c>
      <c r="L78" s="63">
        <f t="shared" si="30"/>
        <v>1093</v>
      </c>
      <c r="M78" s="111">
        <f t="shared" si="30"/>
        <v>820</v>
      </c>
      <c r="N78" s="111">
        <f t="shared" si="30"/>
        <v>3459</v>
      </c>
      <c r="O78" s="111">
        <f t="shared" si="30"/>
        <v>5441</v>
      </c>
      <c r="P78" s="111">
        <f t="shared" si="30"/>
        <v>3866</v>
      </c>
      <c r="Q78" s="111">
        <f t="shared" si="30"/>
        <v>2946</v>
      </c>
      <c r="R78" s="111">
        <f t="shared" si="30"/>
        <v>3432</v>
      </c>
      <c r="S78" s="111">
        <f t="shared" si="30"/>
        <v>2242</v>
      </c>
      <c r="T78" s="63">
        <f t="shared" si="30"/>
        <v>0</v>
      </c>
      <c r="U78" s="63">
        <f t="shared" si="30"/>
        <v>0</v>
      </c>
      <c r="V78" s="63">
        <f t="shared" si="30"/>
        <v>0</v>
      </c>
      <c r="W78" s="63">
        <f t="shared" si="30"/>
        <v>0</v>
      </c>
      <c r="X78" s="63">
        <f t="shared" si="30"/>
        <v>0</v>
      </c>
      <c r="Y78" s="63">
        <f t="shared" si="30"/>
        <v>0</v>
      </c>
    </row>
    <row r="79" spans="1:26" s="32" customFormat="1" ht="16.5" customHeight="1">
      <c r="A79" s="76" t="s">
        <v>32</v>
      </c>
      <c r="B79" s="59">
        <f t="shared" ref="B79:Y79" si="31">B80+B82</f>
        <v>31117</v>
      </c>
      <c r="C79" s="59">
        <f t="shared" si="31"/>
        <v>0</v>
      </c>
      <c r="D79" s="59">
        <f t="shared" si="31"/>
        <v>0</v>
      </c>
      <c r="E79" s="59">
        <f t="shared" si="31"/>
        <v>0</v>
      </c>
      <c r="F79" s="59">
        <f t="shared" si="31"/>
        <v>0</v>
      </c>
      <c r="G79" s="59">
        <f t="shared" si="31"/>
        <v>0</v>
      </c>
      <c r="H79" s="59">
        <f t="shared" si="31"/>
        <v>0</v>
      </c>
      <c r="I79" s="59">
        <f t="shared" si="31"/>
        <v>0</v>
      </c>
      <c r="J79" s="59">
        <f t="shared" si="31"/>
        <v>0</v>
      </c>
      <c r="K79" s="59">
        <f t="shared" si="31"/>
        <v>8568</v>
      </c>
      <c r="L79" s="59">
        <f t="shared" si="31"/>
        <v>1008</v>
      </c>
      <c r="M79" s="112">
        <f t="shared" si="31"/>
        <v>721</v>
      </c>
      <c r="N79" s="112">
        <f t="shared" si="31"/>
        <v>3360</v>
      </c>
      <c r="O79" s="112">
        <f t="shared" si="31"/>
        <v>5342</v>
      </c>
      <c r="P79" s="112">
        <f t="shared" si="31"/>
        <v>3795</v>
      </c>
      <c r="Q79" s="112">
        <f t="shared" si="31"/>
        <v>2847</v>
      </c>
      <c r="R79" s="112">
        <f t="shared" si="31"/>
        <v>3333</v>
      </c>
      <c r="S79" s="112">
        <f t="shared" si="31"/>
        <v>2143</v>
      </c>
      <c r="T79" s="59">
        <f t="shared" si="31"/>
        <v>0</v>
      </c>
      <c r="U79" s="59">
        <f t="shared" si="31"/>
        <v>0</v>
      </c>
      <c r="V79" s="59">
        <f t="shared" si="31"/>
        <v>0</v>
      </c>
      <c r="W79" s="59">
        <f t="shared" si="31"/>
        <v>0</v>
      </c>
      <c r="X79" s="59">
        <f t="shared" si="31"/>
        <v>0</v>
      </c>
      <c r="Y79" s="59">
        <f t="shared" si="31"/>
        <v>0</v>
      </c>
    </row>
    <row r="80" spans="1:26" s="4" customFormat="1" ht="16.5" customHeight="1">
      <c r="A80" s="11" t="s">
        <v>116</v>
      </c>
      <c r="B80" s="55">
        <f>SUM(C80:Y80)</f>
        <v>31597</v>
      </c>
      <c r="C80" s="13"/>
      <c r="D80" s="13"/>
      <c r="E80" s="13"/>
      <c r="F80" s="13"/>
      <c r="G80" s="13"/>
      <c r="H80" s="13"/>
      <c r="I80" s="13"/>
      <c r="J80" s="13"/>
      <c r="K80" s="13">
        <v>8768</v>
      </c>
      <c r="L80" s="13">
        <v>1038</v>
      </c>
      <c r="M80" s="88">
        <v>751</v>
      </c>
      <c r="N80" s="88">
        <v>3400</v>
      </c>
      <c r="O80" s="88">
        <v>5382</v>
      </c>
      <c r="P80" s="88">
        <f>3823+2</f>
        <v>3825</v>
      </c>
      <c r="Q80" s="88">
        <v>2887</v>
      </c>
      <c r="R80" s="88">
        <f>3374-1</f>
        <v>3373</v>
      </c>
      <c r="S80" s="88">
        <v>2173</v>
      </c>
      <c r="T80" s="13"/>
      <c r="U80" s="13"/>
      <c r="V80" s="13"/>
      <c r="W80" s="13"/>
      <c r="X80" s="13"/>
      <c r="Y80" s="13"/>
      <c r="Z80" s="4" t="s">
        <v>117</v>
      </c>
    </row>
    <row r="81" spans="1:25" s="34" customFormat="1" ht="16.5" customHeight="1">
      <c r="A81" s="27" t="s">
        <v>112</v>
      </c>
      <c r="B81" s="60">
        <f>SUM(C81:Y81)</f>
        <v>1348</v>
      </c>
      <c r="C81" s="60"/>
      <c r="D81" s="60"/>
      <c r="E81" s="61"/>
      <c r="F81" s="61"/>
      <c r="G81" s="61"/>
      <c r="H81" s="61"/>
      <c r="I81" s="61"/>
      <c r="J81" s="61"/>
      <c r="K81" s="61">
        <v>145</v>
      </c>
      <c r="L81" s="61">
        <f>187-L46-L109</f>
        <v>137</v>
      </c>
      <c r="M81" s="113">
        <f>187-M46-M109</f>
        <v>137</v>
      </c>
      <c r="N81" s="113">
        <f>226-N46-N109</f>
        <v>179</v>
      </c>
      <c r="O81" s="113">
        <v>126</v>
      </c>
      <c r="P81" s="113">
        <v>115</v>
      </c>
      <c r="Q81" s="113">
        <f>255-Q46-Q109</f>
        <v>203</v>
      </c>
      <c r="R81" s="113">
        <f>205-R46-R109</f>
        <v>157</v>
      </c>
      <c r="S81" s="113">
        <v>149</v>
      </c>
      <c r="T81" s="61"/>
      <c r="U81" s="61"/>
      <c r="V81" s="61"/>
      <c r="W81" s="61"/>
      <c r="X81" s="61"/>
      <c r="Y81" s="61"/>
    </row>
    <row r="82" spans="1:25" s="4" customFormat="1" ht="16.5" customHeight="1">
      <c r="A82" s="11" t="s">
        <v>115</v>
      </c>
      <c r="B82" s="55">
        <f>SUM(C82:Y82)</f>
        <v>-480</v>
      </c>
      <c r="C82" s="55"/>
      <c r="D82" s="55"/>
      <c r="E82" s="13"/>
      <c r="F82" s="13"/>
      <c r="G82" s="13"/>
      <c r="H82" s="55"/>
      <c r="I82" s="55"/>
      <c r="J82" s="13"/>
      <c r="K82" s="55">
        <v>-200</v>
      </c>
      <c r="L82" s="55">
        <v>-30</v>
      </c>
      <c r="M82" s="88">
        <v>-30</v>
      </c>
      <c r="N82" s="88">
        <v>-40</v>
      </c>
      <c r="O82" s="88">
        <v>-40</v>
      </c>
      <c r="P82" s="88">
        <v>-30</v>
      </c>
      <c r="Q82" s="88">
        <v>-40</v>
      </c>
      <c r="R82" s="88">
        <v>-40</v>
      </c>
      <c r="S82" s="88">
        <v>-30</v>
      </c>
      <c r="T82" s="13"/>
      <c r="U82" s="13"/>
      <c r="V82" s="13"/>
      <c r="W82" s="13"/>
      <c r="X82" s="13"/>
      <c r="Y82" s="13"/>
    </row>
    <row r="83" spans="1:25" s="32" customFormat="1" ht="18" customHeight="1">
      <c r="A83" s="76" t="s">
        <v>60</v>
      </c>
      <c r="B83" s="59">
        <f>B84+B85+B87+B88</f>
        <v>2929</v>
      </c>
      <c r="C83" s="59">
        <f t="shared" ref="C83:Y83" si="32">C84+C85+C87+C88</f>
        <v>0</v>
      </c>
      <c r="D83" s="59">
        <f t="shared" si="32"/>
        <v>0</v>
      </c>
      <c r="E83" s="59">
        <f t="shared" si="32"/>
        <v>2179</v>
      </c>
      <c r="F83" s="59">
        <f t="shared" si="32"/>
        <v>0</v>
      </c>
      <c r="G83" s="59">
        <f t="shared" si="32"/>
        <v>0</v>
      </c>
      <c r="H83" s="59">
        <f t="shared" si="32"/>
        <v>0</v>
      </c>
      <c r="I83" s="59">
        <f t="shared" si="32"/>
        <v>0</v>
      </c>
      <c r="J83" s="59">
        <f t="shared" si="32"/>
        <v>0</v>
      </c>
      <c r="K83" s="59">
        <f t="shared" si="32"/>
        <v>0</v>
      </c>
      <c r="L83" s="59">
        <f t="shared" si="32"/>
        <v>85</v>
      </c>
      <c r="M83" s="112">
        <f t="shared" si="32"/>
        <v>99</v>
      </c>
      <c r="N83" s="112">
        <f t="shared" si="32"/>
        <v>99</v>
      </c>
      <c r="O83" s="112">
        <f t="shared" si="32"/>
        <v>99</v>
      </c>
      <c r="P83" s="112">
        <f t="shared" si="32"/>
        <v>71</v>
      </c>
      <c r="Q83" s="112">
        <f t="shared" si="32"/>
        <v>99</v>
      </c>
      <c r="R83" s="112">
        <f t="shared" si="32"/>
        <v>99</v>
      </c>
      <c r="S83" s="112">
        <f t="shared" si="32"/>
        <v>99</v>
      </c>
      <c r="T83" s="59">
        <f t="shared" si="32"/>
        <v>0</v>
      </c>
      <c r="U83" s="59">
        <f t="shared" si="32"/>
        <v>0</v>
      </c>
      <c r="V83" s="59">
        <f t="shared" si="32"/>
        <v>0</v>
      </c>
      <c r="W83" s="59">
        <f t="shared" si="32"/>
        <v>0</v>
      </c>
      <c r="X83" s="59">
        <f t="shared" si="32"/>
        <v>0</v>
      </c>
      <c r="Y83" s="59">
        <f t="shared" si="32"/>
        <v>0</v>
      </c>
    </row>
    <row r="84" spans="1:25" s="38" customFormat="1" ht="18" customHeight="1">
      <c r="A84" s="11" t="s">
        <v>127</v>
      </c>
      <c r="B84" s="59">
        <f>SUM(C84:Y84)</f>
        <v>1596</v>
      </c>
      <c r="C84" s="59"/>
      <c r="D84" s="59"/>
      <c r="E84" s="13">
        <v>1596</v>
      </c>
      <c r="F84" s="59"/>
      <c r="G84" s="59"/>
      <c r="H84" s="59"/>
      <c r="I84" s="59"/>
      <c r="J84" s="59"/>
      <c r="K84" s="59"/>
      <c r="L84" s="59"/>
      <c r="M84" s="112"/>
      <c r="N84" s="112"/>
      <c r="O84" s="112"/>
      <c r="P84" s="112"/>
      <c r="Q84" s="112"/>
      <c r="R84" s="112"/>
      <c r="S84" s="112"/>
      <c r="T84" s="15"/>
      <c r="U84" s="15"/>
      <c r="V84" s="15"/>
      <c r="W84" s="15"/>
      <c r="X84" s="15"/>
      <c r="Y84" s="15"/>
    </row>
    <row r="85" spans="1:25" ht="18" customHeight="1">
      <c r="A85" s="11" t="s">
        <v>69</v>
      </c>
      <c r="B85" s="13">
        <f>SUM(C85:Y85)</f>
        <v>750</v>
      </c>
      <c r="C85" s="13"/>
      <c r="D85" s="13"/>
      <c r="E85" s="13"/>
      <c r="F85" s="13"/>
      <c r="G85" s="13"/>
      <c r="H85" s="13"/>
      <c r="I85" s="13"/>
      <c r="J85" s="13"/>
      <c r="K85" s="13"/>
      <c r="L85" s="13">
        <v>85</v>
      </c>
      <c r="M85" s="88">
        <v>99</v>
      </c>
      <c r="N85" s="88">
        <v>99</v>
      </c>
      <c r="O85" s="88">
        <v>99</v>
      </c>
      <c r="P85" s="88">
        <v>71</v>
      </c>
      <c r="Q85" s="88">
        <v>99</v>
      </c>
      <c r="R85" s="88">
        <v>99</v>
      </c>
      <c r="S85" s="88">
        <v>99</v>
      </c>
      <c r="T85" s="14"/>
      <c r="U85" s="14"/>
      <c r="V85" s="14"/>
      <c r="W85" s="14"/>
      <c r="X85" s="14"/>
      <c r="Y85" s="14"/>
    </row>
    <row r="86" spans="1:25" s="28" customFormat="1" ht="16.5" customHeight="1">
      <c r="A86" s="27" t="s">
        <v>112</v>
      </c>
      <c r="B86" s="56">
        <f>SUM(C86:Y86)</f>
        <v>104</v>
      </c>
      <c r="C86" s="56"/>
      <c r="D86" s="56"/>
      <c r="E86" s="29"/>
      <c r="F86" s="29"/>
      <c r="G86" s="29"/>
      <c r="H86" s="29"/>
      <c r="I86" s="29"/>
      <c r="J86" s="29"/>
      <c r="K86" s="29"/>
      <c r="L86" s="29">
        <v>12</v>
      </c>
      <c r="M86" s="109">
        <f t="shared" ref="M86:S86" si="33">M85*12/88</f>
        <v>13.5</v>
      </c>
      <c r="N86" s="109">
        <f t="shared" si="33"/>
        <v>13.5</v>
      </c>
      <c r="O86" s="109">
        <f t="shared" si="33"/>
        <v>13.5</v>
      </c>
      <c r="P86" s="109">
        <v>11</v>
      </c>
      <c r="Q86" s="109">
        <f t="shared" si="33"/>
        <v>13.5</v>
      </c>
      <c r="R86" s="109">
        <f t="shared" si="33"/>
        <v>13.5</v>
      </c>
      <c r="S86" s="109">
        <f t="shared" si="33"/>
        <v>13.5</v>
      </c>
      <c r="T86" s="29"/>
      <c r="U86" s="29"/>
      <c r="V86" s="29"/>
      <c r="W86" s="29"/>
      <c r="X86" s="29"/>
      <c r="Y86" s="29"/>
    </row>
    <row r="87" spans="1:25" ht="18" customHeight="1">
      <c r="A87" s="11" t="s">
        <v>139</v>
      </c>
      <c r="B87" s="13">
        <f>SUM(C87:Y87)</f>
        <v>103</v>
      </c>
      <c r="C87" s="13"/>
      <c r="D87" s="13"/>
      <c r="E87" s="13">
        <f>103</f>
        <v>103</v>
      </c>
      <c r="F87" s="13"/>
      <c r="G87" s="13"/>
      <c r="H87" s="13"/>
      <c r="I87" s="13"/>
      <c r="J87" s="13"/>
      <c r="K87" s="13"/>
      <c r="L87" s="13"/>
      <c r="M87" s="88"/>
      <c r="N87" s="88"/>
      <c r="O87" s="88"/>
      <c r="P87" s="88"/>
      <c r="Q87" s="88"/>
      <c r="R87" s="88"/>
      <c r="S87" s="88"/>
      <c r="T87" s="14"/>
      <c r="U87" s="14"/>
      <c r="V87" s="14"/>
      <c r="W87" s="14"/>
      <c r="X87" s="14"/>
      <c r="Y87" s="14"/>
    </row>
    <row r="88" spans="1:25" s="4" customFormat="1" ht="16.5" customHeight="1">
      <c r="A88" s="11" t="s">
        <v>87</v>
      </c>
      <c r="B88" s="55">
        <f>SUM(C88:Y88)</f>
        <v>480</v>
      </c>
      <c r="C88" s="55"/>
      <c r="D88" s="55"/>
      <c r="E88" s="13">
        <f>-B82</f>
        <v>480</v>
      </c>
      <c r="F88" s="13"/>
      <c r="G88" s="13"/>
      <c r="H88" s="55"/>
      <c r="I88" s="55"/>
      <c r="J88" s="13"/>
      <c r="K88" s="55"/>
      <c r="L88" s="55"/>
      <c r="M88" s="88"/>
      <c r="N88" s="88"/>
      <c r="O88" s="88"/>
      <c r="P88" s="88"/>
      <c r="Q88" s="88"/>
      <c r="R88" s="88"/>
      <c r="S88" s="88"/>
      <c r="T88" s="55"/>
      <c r="U88" s="55"/>
      <c r="V88" s="13"/>
      <c r="W88" s="13"/>
      <c r="X88" s="13"/>
      <c r="Y88" s="13"/>
    </row>
    <row r="89" spans="1:25" s="33" customFormat="1" ht="12.75">
      <c r="A89" s="35" t="s">
        <v>95</v>
      </c>
      <c r="B89" s="63">
        <f>B90+B91</f>
        <v>0</v>
      </c>
      <c r="C89" s="63">
        <f t="shared" ref="C89:Y89" si="34">C90+C91</f>
        <v>0</v>
      </c>
      <c r="D89" s="63">
        <f t="shared" si="34"/>
        <v>0</v>
      </c>
      <c r="E89" s="63">
        <f t="shared" si="34"/>
        <v>0</v>
      </c>
      <c r="F89" s="63">
        <f t="shared" si="34"/>
        <v>0</v>
      </c>
      <c r="G89" s="63">
        <f t="shared" si="34"/>
        <v>0</v>
      </c>
      <c r="H89" s="63">
        <f t="shared" si="34"/>
        <v>0</v>
      </c>
      <c r="I89" s="63">
        <f t="shared" si="34"/>
        <v>0</v>
      </c>
      <c r="J89" s="63">
        <f t="shared" si="34"/>
        <v>0</v>
      </c>
      <c r="K89" s="63">
        <f t="shared" si="34"/>
        <v>0</v>
      </c>
      <c r="L89" s="63">
        <f t="shared" si="34"/>
        <v>0</v>
      </c>
      <c r="M89" s="111">
        <f t="shared" si="34"/>
        <v>0</v>
      </c>
      <c r="N89" s="111">
        <f t="shared" si="34"/>
        <v>0</v>
      </c>
      <c r="O89" s="111">
        <f t="shared" si="34"/>
        <v>0</v>
      </c>
      <c r="P89" s="111">
        <f t="shared" si="34"/>
        <v>0</v>
      </c>
      <c r="Q89" s="111">
        <f t="shared" si="34"/>
        <v>0</v>
      </c>
      <c r="R89" s="111">
        <f t="shared" si="34"/>
        <v>0</v>
      </c>
      <c r="S89" s="111">
        <f t="shared" si="34"/>
        <v>0</v>
      </c>
      <c r="T89" s="63">
        <f t="shared" si="34"/>
        <v>0</v>
      </c>
      <c r="U89" s="63">
        <f t="shared" si="34"/>
        <v>0</v>
      </c>
      <c r="V89" s="63">
        <f t="shared" si="34"/>
        <v>0</v>
      </c>
      <c r="W89" s="63">
        <f t="shared" si="34"/>
        <v>0</v>
      </c>
      <c r="X89" s="63">
        <f t="shared" si="34"/>
        <v>0</v>
      </c>
      <c r="Y89" s="63">
        <f t="shared" si="34"/>
        <v>0</v>
      </c>
    </row>
    <row r="90" spans="1:25" s="32" customFormat="1" ht="12.75">
      <c r="A90" s="76" t="s">
        <v>56</v>
      </c>
      <c r="B90" s="59">
        <f>SUM(C90:Y90)</f>
        <v>0</v>
      </c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112"/>
      <c r="N90" s="112"/>
      <c r="O90" s="112"/>
      <c r="P90" s="112"/>
      <c r="Q90" s="112"/>
      <c r="R90" s="112"/>
      <c r="S90" s="112"/>
      <c r="T90" s="59"/>
      <c r="U90" s="59"/>
      <c r="V90" s="59"/>
      <c r="W90" s="59"/>
      <c r="X90" s="59"/>
      <c r="Y90" s="59"/>
    </row>
    <row r="91" spans="1:25" s="32" customFormat="1" ht="12.75">
      <c r="A91" s="76" t="s">
        <v>96</v>
      </c>
      <c r="B91" s="59">
        <f>SUM(C91:Y91)</f>
        <v>0</v>
      </c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112"/>
      <c r="N91" s="112"/>
      <c r="O91" s="112"/>
      <c r="P91" s="112"/>
      <c r="Q91" s="112"/>
      <c r="R91" s="112"/>
      <c r="S91" s="112"/>
      <c r="T91" s="59"/>
      <c r="U91" s="59"/>
      <c r="V91" s="59"/>
      <c r="W91" s="59"/>
      <c r="X91" s="59"/>
      <c r="Y91" s="59"/>
    </row>
    <row r="92" spans="1:25" s="48" customFormat="1" ht="18" customHeight="1">
      <c r="A92" s="46" t="s">
        <v>52</v>
      </c>
      <c r="B92" s="62">
        <f>SUM(C92:Y92)</f>
        <v>0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114"/>
      <c r="N92" s="114"/>
      <c r="O92" s="114"/>
      <c r="P92" s="114"/>
      <c r="Q92" s="114"/>
      <c r="R92" s="114"/>
      <c r="S92" s="114"/>
      <c r="T92" s="47"/>
      <c r="U92" s="47"/>
      <c r="V92" s="47"/>
      <c r="W92" s="47"/>
      <c r="X92" s="47"/>
      <c r="Y92" s="47"/>
    </row>
    <row r="93" spans="1:25" s="33" customFormat="1" ht="12.75">
      <c r="A93" s="35" t="s">
        <v>97</v>
      </c>
      <c r="B93" s="63">
        <f t="shared" ref="B93:Y93" si="35">B94+B97</f>
        <v>4218</v>
      </c>
      <c r="C93" s="63">
        <f t="shared" si="35"/>
        <v>0</v>
      </c>
      <c r="D93" s="63">
        <f t="shared" si="35"/>
        <v>0</v>
      </c>
      <c r="E93" s="63">
        <f t="shared" si="35"/>
        <v>444</v>
      </c>
      <c r="F93" s="63">
        <f t="shared" si="35"/>
        <v>0</v>
      </c>
      <c r="G93" s="63">
        <f t="shared" si="35"/>
        <v>0</v>
      </c>
      <c r="H93" s="63">
        <f t="shared" si="35"/>
        <v>0</v>
      </c>
      <c r="I93" s="63">
        <f t="shared" si="35"/>
        <v>0</v>
      </c>
      <c r="J93" s="63">
        <f t="shared" si="35"/>
        <v>0</v>
      </c>
      <c r="K93" s="63">
        <f t="shared" si="35"/>
        <v>142</v>
      </c>
      <c r="L93" s="63">
        <f t="shared" si="35"/>
        <v>42</v>
      </c>
      <c r="M93" s="111">
        <f t="shared" si="35"/>
        <v>32</v>
      </c>
      <c r="N93" s="111">
        <f t="shared" si="35"/>
        <v>44</v>
      </c>
      <c r="O93" s="111">
        <f t="shared" si="35"/>
        <v>32</v>
      </c>
      <c r="P93" s="111">
        <f t="shared" si="35"/>
        <v>32</v>
      </c>
      <c r="Q93" s="111">
        <f t="shared" si="35"/>
        <v>40</v>
      </c>
      <c r="R93" s="111">
        <f t="shared" si="35"/>
        <v>38</v>
      </c>
      <c r="S93" s="111">
        <f t="shared" si="35"/>
        <v>33</v>
      </c>
      <c r="T93" s="63">
        <f t="shared" si="35"/>
        <v>1370</v>
      </c>
      <c r="U93" s="63">
        <f t="shared" si="35"/>
        <v>1969</v>
      </c>
      <c r="V93" s="63">
        <f t="shared" si="35"/>
        <v>0</v>
      </c>
      <c r="W93" s="63">
        <f t="shared" si="35"/>
        <v>0</v>
      </c>
      <c r="X93" s="63">
        <f t="shared" si="35"/>
        <v>0</v>
      </c>
      <c r="Y93" s="63">
        <f t="shared" si="35"/>
        <v>0</v>
      </c>
    </row>
    <row r="94" spans="1:25" s="33" customFormat="1" ht="12.75">
      <c r="A94" s="35" t="s">
        <v>24</v>
      </c>
      <c r="B94" s="63">
        <f>B95</f>
        <v>3339</v>
      </c>
      <c r="C94" s="63">
        <f t="shared" ref="C94:Y94" si="36">C95</f>
        <v>0</v>
      </c>
      <c r="D94" s="63">
        <f t="shared" si="36"/>
        <v>0</v>
      </c>
      <c r="E94" s="63">
        <f t="shared" si="36"/>
        <v>0</v>
      </c>
      <c r="F94" s="63">
        <f t="shared" si="36"/>
        <v>0</v>
      </c>
      <c r="G94" s="63">
        <f t="shared" si="36"/>
        <v>0</v>
      </c>
      <c r="H94" s="63">
        <f t="shared" si="36"/>
        <v>0</v>
      </c>
      <c r="I94" s="63">
        <f t="shared" si="36"/>
        <v>0</v>
      </c>
      <c r="J94" s="63">
        <f t="shared" si="36"/>
        <v>0</v>
      </c>
      <c r="K94" s="63">
        <f t="shared" si="36"/>
        <v>0</v>
      </c>
      <c r="L94" s="63">
        <f t="shared" si="36"/>
        <v>0</v>
      </c>
      <c r="M94" s="111">
        <f t="shared" si="36"/>
        <v>0</v>
      </c>
      <c r="N94" s="111">
        <f t="shared" si="36"/>
        <v>0</v>
      </c>
      <c r="O94" s="111">
        <f t="shared" si="36"/>
        <v>0</v>
      </c>
      <c r="P94" s="111">
        <f t="shared" si="36"/>
        <v>0</v>
      </c>
      <c r="Q94" s="111">
        <f t="shared" si="36"/>
        <v>0</v>
      </c>
      <c r="R94" s="111">
        <f t="shared" si="36"/>
        <v>0</v>
      </c>
      <c r="S94" s="111">
        <f t="shared" si="36"/>
        <v>0</v>
      </c>
      <c r="T94" s="63">
        <f t="shared" si="36"/>
        <v>1370</v>
      </c>
      <c r="U94" s="63">
        <f t="shared" si="36"/>
        <v>1969</v>
      </c>
      <c r="V94" s="63">
        <f t="shared" si="36"/>
        <v>0</v>
      </c>
      <c r="W94" s="63">
        <f t="shared" si="36"/>
        <v>0</v>
      </c>
      <c r="X94" s="63">
        <f t="shared" si="36"/>
        <v>0</v>
      </c>
      <c r="Y94" s="63">
        <f t="shared" si="36"/>
        <v>0</v>
      </c>
    </row>
    <row r="95" spans="1:25" s="32" customFormat="1" ht="16.5" customHeight="1">
      <c r="A95" s="10" t="s">
        <v>113</v>
      </c>
      <c r="B95" s="58">
        <f>SUM(C95:Y95)</f>
        <v>3339</v>
      </c>
      <c r="C95" s="58"/>
      <c r="D95" s="58"/>
      <c r="E95" s="59"/>
      <c r="F95" s="59"/>
      <c r="G95" s="59"/>
      <c r="H95" s="59"/>
      <c r="I95" s="59"/>
      <c r="J95" s="59"/>
      <c r="K95" s="59"/>
      <c r="L95" s="59"/>
      <c r="M95" s="112"/>
      <c r="N95" s="112"/>
      <c r="O95" s="112"/>
      <c r="P95" s="112"/>
      <c r="Q95" s="112"/>
      <c r="R95" s="112"/>
      <c r="S95" s="112"/>
      <c r="T95" s="59">
        <v>1370</v>
      </c>
      <c r="U95" s="59">
        <v>1969</v>
      </c>
      <c r="V95" s="59"/>
      <c r="W95" s="59"/>
      <c r="X95" s="59"/>
      <c r="Y95" s="59"/>
    </row>
    <row r="96" spans="1:25" s="28" customFormat="1" ht="16.5" customHeight="1">
      <c r="A96" s="27" t="s">
        <v>112</v>
      </c>
      <c r="B96" s="56">
        <f>SUM(C96:Y96)</f>
        <v>56</v>
      </c>
      <c r="C96" s="56"/>
      <c r="D96" s="56"/>
      <c r="E96" s="29"/>
      <c r="F96" s="29"/>
      <c r="G96" s="29"/>
      <c r="H96" s="29"/>
      <c r="I96" s="29"/>
      <c r="J96" s="29"/>
      <c r="K96" s="29"/>
      <c r="L96" s="29"/>
      <c r="M96" s="109"/>
      <c r="N96" s="109"/>
      <c r="O96" s="109"/>
      <c r="P96" s="109"/>
      <c r="Q96" s="109"/>
      <c r="R96" s="109"/>
      <c r="S96" s="109"/>
      <c r="T96" s="29">
        <v>27</v>
      </c>
      <c r="U96" s="29">
        <v>29</v>
      </c>
      <c r="V96" s="29"/>
      <c r="W96" s="29"/>
      <c r="X96" s="29"/>
      <c r="Y96" s="29"/>
    </row>
    <row r="97" spans="1:26" s="33" customFormat="1" ht="12.75">
      <c r="A97" s="35" t="s">
        <v>98</v>
      </c>
      <c r="B97" s="63">
        <f>B98+B99+B101+B102+B103+B104</f>
        <v>879</v>
      </c>
      <c r="C97" s="63">
        <f t="shared" ref="C97:Y97" si="37">C98+C99+C101+C102+C103+C104</f>
        <v>0</v>
      </c>
      <c r="D97" s="63">
        <f t="shared" si="37"/>
        <v>0</v>
      </c>
      <c r="E97" s="63">
        <f t="shared" si="37"/>
        <v>444</v>
      </c>
      <c r="F97" s="63">
        <f t="shared" si="37"/>
        <v>0</v>
      </c>
      <c r="G97" s="63">
        <f t="shared" si="37"/>
        <v>0</v>
      </c>
      <c r="H97" s="63">
        <f t="shared" si="37"/>
        <v>0</v>
      </c>
      <c r="I97" s="63">
        <f t="shared" si="37"/>
        <v>0</v>
      </c>
      <c r="J97" s="63">
        <f t="shared" si="37"/>
        <v>0</v>
      </c>
      <c r="K97" s="63">
        <f t="shared" si="37"/>
        <v>142</v>
      </c>
      <c r="L97" s="63">
        <f t="shared" si="37"/>
        <v>42</v>
      </c>
      <c r="M97" s="111">
        <f t="shared" si="37"/>
        <v>32</v>
      </c>
      <c r="N97" s="111">
        <f t="shared" si="37"/>
        <v>44</v>
      </c>
      <c r="O97" s="111">
        <f t="shared" si="37"/>
        <v>32</v>
      </c>
      <c r="P97" s="111">
        <f t="shared" si="37"/>
        <v>32</v>
      </c>
      <c r="Q97" s="111">
        <f t="shared" si="37"/>
        <v>40</v>
      </c>
      <c r="R97" s="111">
        <f t="shared" si="37"/>
        <v>38</v>
      </c>
      <c r="S97" s="111">
        <f t="shared" si="37"/>
        <v>33</v>
      </c>
      <c r="T97" s="63">
        <f t="shared" si="37"/>
        <v>0</v>
      </c>
      <c r="U97" s="63">
        <f t="shared" si="37"/>
        <v>0</v>
      </c>
      <c r="V97" s="63">
        <f t="shared" si="37"/>
        <v>0</v>
      </c>
      <c r="W97" s="63">
        <f t="shared" si="37"/>
        <v>0</v>
      </c>
      <c r="X97" s="63">
        <f t="shared" si="37"/>
        <v>0</v>
      </c>
      <c r="Y97" s="63">
        <f t="shared" si="37"/>
        <v>0</v>
      </c>
    </row>
    <row r="98" spans="1:26">
      <c r="A98" s="11" t="s">
        <v>137</v>
      </c>
      <c r="B98" s="13">
        <f t="shared" ref="B98" si="38">SUM(C98:Y98)</f>
        <v>441</v>
      </c>
      <c r="C98" s="13"/>
      <c r="D98" s="13"/>
      <c r="E98" s="88">
        <v>6</v>
      </c>
      <c r="F98" s="13"/>
      <c r="G98" s="13"/>
      <c r="H98" s="13"/>
      <c r="I98" s="13"/>
      <c r="J98" s="13"/>
      <c r="K98" s="13">
        <f>143-1</f>
        <v>142</v>
      </c>
      <c r="L98" s="13">
        <v>42</v>
      </c>
      <c r="M98" s="88">
        <v>32</v>
      </c>
      <c r="N98" s="88">
        <v>44</v>
      </c>
      <c r="O98" s="88">
        <v>32</v>
      </c>
      <c r="P98" s="88">
        <v>32</v>
      </c>
      <c r="Q98" s="88">
        <v>40</v>
      </c>
      <c r="R98" s="88">
        <v>38</v>
      </c>
      <c r="S98" s="88">
        <v>33</v>
      </c>
      <c r="T98" s="14"/>
      <c r="U98" s="14"/>
      <c r="V98" s="14"/>
      <c r="W98" s="14"/>
      <c r="X98" s="14"/>
      <c r="Y98" s="14"/>
    </row>
    <row r="99" spans="1:26">
      <c r="A99" s="11" t="s">
        <v>39</v>
      </c>
      <c r="B99" s="13">
        <f t="shared" ref="B99:B104" si="39">SUM(C99:Y99)</f>
        <v>88</v>
      </c>
      <c r="C99" s="13"/>
      <c r="D99" s="13"/>
      <c r="E99" s="13">
        <f>100-10-2</f>
        <v>88</v>
      </c>
      <c r="F99" s="13"/>
      <c r="G99" s="13"/>
      <c r="H99" s="13"/>
      <c r="I99" s="13"/>
      <c r="J99" s="13"/>
      <c r="K99" s="13"/>
      <c r="L99" s="13"/>
      <c r="M99" s="88"/>
      <c r="N99" s="88"/>
      <c r="O99" s="88"/>
      <c r="P99" s="88"/>
      <c r="Q99" s="88"/>
      <c r="R99" s="88"/>
      <c r="S99" s="88"/>
      <c r="T99" s="14"/>
      <c r="U99" s="14"/>
      <c r="V99" s="14"/>
      <c r="W99" s="14"/>
      <c r="X99" s="14"/>
      <c r="Y99" s="14"/>
    </row>
    <row r="100" spans="1:26" s="28" customFormat="1" ht="16.5" customHeight="1">
      <c r="A100" s="27" t="s">
        <v>112</v>
      </c>
      <c r="B100" s="56">
        <f>SUM(C100:Y100)</f>
        <v>12</v>
      </c>
      <c r="C100" s="56"/>
      <c r="D100" s="56"/>
      <c r="E100" s="29">
        <f>100-E99</f>
        <v>12</v>
      </c>
      <c r="F100" s="29"/>
      <c r="G100" s="29"/>
      <c r="H100" s="29"/>
      <c r="I100" s="29"/>
      <c r="J100" s="29"/>
      <c r="K100" s="29"/>
      <c r="L100" s="29"/>
      <c r="M100" s="109"/>
      <c r="N100" s="109"/>
      <c r="O100" s="109"/>
      <c r="P100" s="109"/>
      <c r="Q100" s="109"/>
      <c r="R100" s="109"/>
      <c r="S100" s="109"/>
      <c r="T100" s="29"/>
      <c r="U100" s="29"/>
      <c r="V100" s="29"/>
      <c r="W100" s="29"/>
      <c r="X100" s="29"/>
      <c r="Y100" s="29"/>
    </row>
    <row r="101" spans="1:26" s="20" customFormat="1" ht="18" customHeight="1">
      <c r="A101" s="18" t="s">
        <v>57</v>
      </c>
      <c r="B101" s="13">
        <f t="shared" ref="B101" si="40">SUM(C101:Y101)</f>
        <v>200</v>
      </c>
      <c r="C101" s="13"/>
      <c r="D101" s="13"/>
      <c r="E101" s="13">
        <v>200</v>
      </c>
      <c r="F101" s="78"/>
      <c r="G101" s="78"/>
      <c r="H101" s="78"/>
      <c r="I101" s="78"/>
      <c r="J101" s="78"/>
      <c r="K101" s="78"/>
      <c r="L101" s="78"/>
      <c r="M101" s="88"/>
      <c r="N101" s="88"/>
      <c r="O101" s="88"/>
      <c r="P101" s="88"/>
      <c r="Q101" s="88"/>
      <c r="R101" s="88"/>
      <c r="S101" s="88"/>
      <c r="T101" s="19"/>
      <c r="U101" s="19"/>
      <c r="V101" s="19"/>
      <c r="W101" s="19"/>
      <c r="X101" s="19"/>
      <c r="Y101" s="19"/>
    </row>
    <row r="102" spans="1:26" s="20" customFormat="1" ht="18" customHeight="1">
      <c r="A102" s="18" t="s">
        <v>126</v>
      </c>
      <c r="B102" s="13">
        <f t="shared" ref="B102" si="41">SUM(C102:Y102)</f>
        <v>50</v>
      </c>
      <c r="C102" s="13"/>
      <c r="D102" s="13"/>
      <c r="E102" s="13">
        <v>50</v>
      </c>
      <c r="F102" s="78"/>
      <c r="G102" s="78"/>
      <c r="H102" s="78"/>
      <c r="I102" s="78"/>
      <c r="J102" s="78"/>
      <c r="K102" s="78"/>
      <c r="L102" s="78"/>
      <c r="M102" s="88"/>
      <c r="N102" s="88"/>
      <c r="O102" s="88"/>
      <c r="P102" s="88"/>
      <c r="Q102" s="88"/>
      <c r="R102" s="88"/>
      <c r="S102" s="88"/>
      <c r="T102" s="19"/>
      <c r="U102" s="19"/>
      <c r="V102" s="19"/>
      <c r="W102" s="19"/>
      <c r="X102" s="19"/>
      <c r="Y102" s="19"/>
    </row>
    <row r="103" spans="1:26" s="20" customFormat="1" ht="18" customHeight="1">
      <c r="A103" s="18" t="s">
        <v>125</v>
      </c>
      <c r="B103" s="13">
        <f t="shared" ref="B103" si="42">SUM(C103:Y103)</f>
        <v>12</v>
      </c>
      <c r="C103" s="13"/>
      <c r="D103" s="13"/>
      <c r="E103" s="13">
        <v>12</v>
      </c>
      <c r="F103" s="78"/>
      <c r="G103" s="78"/>
      <c r="H103" s="78"/>
      <c r="I103" s="78"/>
      <c r="J103" s="78"/>
      <c r="K103" s="78"/>
      <c r="L103" s="78"/>
      <c r="M103" s="88"/>
      <c r="N103" s="88"/>
      <c r="O103" s="88"/>
      <c r="P103" s="88"/>
      <c r="Q103" s="88"/>
      <c r="R103" s="88"/>
      <c r="S103" s="88"/>
      <c r="T103" s="19"/>
      <c r="U103" s="19"/>
      <c r="V103" s="19"/>
      <c r="W103" s="19"/>
      <c r="X103" s="19"/>
      <c r="Y103" s="19"/>
    </row>
    <row r="104" spans="1:26">
      <c r="A104" s="17" t="s">
        <v>119</v>
      </c>
      <c r="B104" s="13">
        <f t="shared" si="39"/>
        <v>88</v>
      </c>
      <c r="C104" s="13"/>
      <c r="D104" s="13"/>
      <c r="E104" s="13">
        <v>88</v>
      </c>
      <c r="F104" s="13"/>
      <c r="G104" s="13"/>
      <c r="H104" s="13"/>
      <c r="I104" s="13"/>
      <c r="J104" s="13"/>
      <c r="K104" s="13"/>
      <c r="L104" s="13"/>
      <c r="M104" s="88"/>
      <c r="N104" s="88"/>
      <c r="O104" s="88"/>
      <c r="P104" s="88"/>
      <c r="Q104" s="88"/>
      <c r="R104" s="88"/>
      <c r="S104" s="88"/>
      <c r="T104" s="14"/>
      <c r="U104" s="14"/>
      <c r="V104" s="14"/>
      <c r="W104" s="14"/>
      <c r="X104" s="14"/>
      <c r="Y104" s="14"/>
    </row>
    <row r="105" spans="1:26" s="28" customFormat="1" ht="16.5" customHeight="1">
      <c r="A105" s="27" t="s">
        <v>112</v>
      </c>
      <c r="B105" s="56">
        <f>SUM(C105:Y105)</f>
        <v>12</v>
      </c>
      <c r="C105" s="56"/>
      <c r="D105" s="56"/>
      <c r="E105" s="29">
        <f>100-E104</f>
        <v>12</v>
      </c>
      <c r="F105" s="29"/>
      <c r="G105" s="29"/>
      <c r="H105" s="29"/>
      <c r="I105" s="29"/>
      <c r="J105" s="29"/>
      <c r="K105" s="29"/>
      <c r="L105" s="29"/>
      <c r="M105" s="109"/>
      <c r="N105" s="109"/>
      <c r="O105" s="109"/>
      <c r="P105" s="109"/>
      <c r="Q105" s="109"/>
      <c r="R105" s="109"/>
      <c r="S105" s="109"/>
      <c r="T105" s="29"/>
      <c r="U105" s="29"/>
      <c r="V105" s="29"/>
      <c r="W105" s="29"/>
      <c r="X105" s="29"/>
      <c r="Y105" s="29"/>
    </row>
    <row r="106" spans="1:26" s="33" customFormat="1" ht="18" customHeight="1">
      <c r="A106" s="35" t="s">
        <v>99</v>
      </c>
      <c r="B106" s="63">
        <f t="shared" ref="B106:Y106" si="43">B107+B110</f>
        <v>3395</v>
      </c>
      <c r="C106" s="63">
        <f t="shared" si="43"/>
        <v>0</v>
      </c>
      <c r="D106" s="63">
        <f t="shared" si="43"/>
        <v>0</v>
      </c>
      <c r="E106" s="63">
        <f t="shared" si="43"/>
        <v>0</v>
      </c>
      <c r="F106" s="63">
        <f t="shared" si="43"/>
        <v>0</v>
      </c>
      <c r="G106" s="63">
        <f t="shared" si="43"/>
        <v>0</v>
      </c>
      <c r="H106" s="63">
        <f t="shared" si="43"/>
        <v>0</v>
      </c>
      <c r="I106" s="63">
        <f t="shared" si="43"/>
        <v>0</v>
      </c>
      <c r="J106" s="63">
        <f t="shared" si="43"/>
        <v>0</v>
      </c>
      <c r="K106" s="63">
        <f t="shared" si="43"/>
        <v>0</v>
      </c>
      <c r="L106" s="63">
        <f t="shared" si="43"/>
        <v>458</v>
      </c>
      <c r="M106" s="111">
        <f t="shared" si="43"/>
        <v>337</v>
      </c>
      <c r="N106" s="111">
        <f t="shared" si="43"/>
        <v>486</v>
      </c>
      <c r="O106" s="111">
        <f t="shared" si="43"/>
        <v>538</v>
      </c>
      <c r="P106" s="111">
        <f t="shared" si="43"/>
        <v>482</v>
      </c>
      <c r="Q106" s="111">
        <f t="shared" si="43"/>
        <v>445</v>
      </c>
      <c r="R106" s="111">
        <f t="shared" si="43"/>
        <v>319</v>
      </c>
      <c r="S106" s="111">
        <f t="shared" si="43"/>
        <v>330</v>
      </c>
      <c r="T106" s="63">
        <f t="shared" si="43"/>
        <v>0</v>
      </c>
      <c r="U106" s="63">
        <f t="shared" si="43"/>
        <v>0</v>
      </c>
      <c r="V106" s="63">
        <f t="shared" si="43"/>
        <v>0</v>
      </c>
      <c r="W106" s="63">
        <f t="shared" si="43"/>
        <v>0</v>
      </c>
      <c r="X106" s="63">
        <f t="shared" si="43"/>
        <v>0</v>
      </c>
      <c r="Y106" s="63">
        <f t="shared" si="43"/>
        <v>0</v>
      </c>
    </row>
    <row r="107" spans="1:26" s="33" customFormat="1" ht="12.75">
      <c r="A107" s="35" t="s">
        <v>114</v>
      </c>
      <c r="B107" s="63">
        <f>B108</f>
        <v>3395</v>
      </c>
      <c r="C107" s="63">
        <f t="shared" ref="C107:Y107" si="44">C108</f>
        <v>0</v>
      </c>
      <c r="D107" s="63">
        <f t="shared" si="44"/>
        <v>0</v>
      </c>
      <c r="E107" s="63">
        <f t="shared" si="44"/>
        <v>0</v>
      </c>
      <c r="F107" s="63">
        <f t="shared" si="44"/>
        <v>0</v>
      </c>
      <c r="G107" s="63">
        <f t="shared" si="44"/>
        <v>0</v>
      </c>
      <c r="H107" s="63">
        <f t="shared" si="44"/>
        <v>0</v>
      </c>
      <c r="I107" s="63">
        <f t="shared" si="44"/>
        <v>0</v>
      </c>
      <c r="J107" s="63">
        <f t="shared" si="44"/>
        <v>0</v>
      </c>
      <c r="K107" s="63">
        <f>K108</f>
        <v>0</v>
      </c>
      <c r="L107" s="63">
        <f>L108</f>
        <v>458</v>
      </c>
      <c r="M107" s="111">
        <f t="shared" ref="M107:S107" si="45">M108</f>
        <v>337</v>
      </c>
      <c r="N107" s="111">
        <f t="shared" si="45"/>
        <v>486</v>
      </c>
      <c r="O107" s="111">
        <f t="shared" si="45"/>
        <v>538</v>
      </c>
      <c r="P107" s="111">
        <f t="shared" si="45"/>
        <v>482</v>
      </c>
      <c r="Q107" s="111">
        <f t="shared" si="45"/>
        <v>445</v>
      </c>
      <c r="R107" s="111">
        <f t="shared" si="45"/>
        <v>319</v>
      </c>
      <c r="S107" s="111">
        <f t="shared" si="45"/>
        <v>330</v>
      </c>
      <c r="T107" s="63">
        <f t="shared" si="44"/>
        <v>0</v>
      </c>
      <c r="U107" s="63">
        <f t="shared" si="44"/>
        <v>0</v>
      </c>
      <c r="V107" s="63">
        <f t="shared" si="44"/>
        <v>0</v>
      </c>
      <c r="W107" s="63">
        <f t="shared" si="44"/>
        <v>0</v>
      </c>
      <c r="X107" s="63">
        <f t="shared" si="44"/>
        <v>0</v>
      </c>
      <c r="Y107" s="63">
        <f t="shared" si="44"/>
        <v>0</v>
      </c>
    </row>
    <row r="108" spans="1:26" s="4" customFormat="1" ht="16.5" customHeight="1">
      <c r="A108" s="11" t="s">
        <v>140</v>
      </c>
      <c r="B108" s="55">
        <f>SUM(C108:Y108)</f>
        <v>3395</v>
      </c>
      <c r="C108" s="55"/>
      <c r="D108" s="55"/>
      <c r="E108" s="13"/>
      <c r="F108" s="13"/>
      <c r="G108" s="13"/>
      <c r="H108" s="13"/>
      <c r="I108" s="13"/>
      <c r="J108" s="13"/>
      <c r="K108" s="13"/>
      <c r="L108" s="13">
        <v>458</v>
      </c>
      <c r="M108" s="88">
        <f>438-101</f>
        <v>337</v>
      </c>
      <c r="N108" s="88">
        <v>486</v>
      </c>
      <c r="O108" s="88">
        <v>538</v>
      </c>
      <c r="P108" s="88">
        <v>482</v>
      </c>
      <c r="Q108" s="88">
        <v>445</v>
      </c>
      <c r="R108" s="88">
        <v>319</v>
      </c>
      <c r="S108" s="88">
        <f>457-127</f>
        <v>330</v>
      </c>
      <c r="T108" s="13"/>
      <c r="U108" s="13"/>
      <c r="V108" s="13"/>
      <c r="W108" s="13"/>
      <c r="X108" s="13"/>
      <c r="Y108" s="13"/>
      <c r="Z108" s="90" t="s">
        <v>117</v>
      </c>
    </row>
    <row r="109" spans="1:26" s="34" customFormat="1" ht="16.5" customHeight="1">
      <c r="A109" s="27" t="s">
        <v>141</v>
      </c>
      <c r="B109" s="113">
        <f>SUM(C109:Y109)</f>
        <v>82</v>
      </c>
      <c r="C109" s="60"/>
      <c r="D109" s="60"/>
      <c r="E109" s="61"/>
      <c r="F109" s="61"/>
      <c r="G109" s="61"/>
      <c r="H109" s="61"/>
      <c r="I109" s="61"/>
      <c r="J109" s="61"/>
      <c r="K109" s="61"/>
      <c r="L109" s="113">
        <v>11</v>
      </c>
      <c r="M109" s="113">
        <v>11</v>
      </c>
      <c r="N109" s="113">
        <v>11</v>
      </c>
      <c r="O109" s="113">
        <v>9</v>
      </c>
      <c r="P109" s="113">
        <v>9</v>
      </c>
      <c r="Q109" s="113">
        <v>11</v>
      </c>
      <c r="R109" s="113">
        <v>9</v>
      </c>
      <c r="S109" s="113">
        <v>11</v>
      </c>
      <c r="T109" s="61"/>
      <c r="U109" s="61"/>
      <c r="V109" s="61"/>
      <c r="W109" s="61"/>
      <c r="X109" s="61"/>
      <c r="Y109" s="61"/>
    </row>
    <row r="110" spans="1:26" s="33" customFormat="1" ht="18" customHeight="1">
      <c r="A110" s="35" t="s">
        <v>100</v>
      </c>
      <c r="B110" s="63">
        <f t="shared" ref="B110:Y110" si="46">SUM(B111:B111)</f>
        <v>0</v>
      </c>
      <c r="C110" s="63">
        <f t="shared" si="46"/>
        <v>0</v>
      </c>
      <c r="D110" s="63">
        <f t="shared" si="46"/>
        <v>0</v>
      </c>
      <c r="E110" s="63">
        <f t="shared" si="46"/>
        <v>0</v>
      </c>
      <c r="F110" s="63">
        <f t="shared" si="46"/>
        <v>0</v>
      </c>
      <c r="G110" s="63">
        <f t="shared" si="46"/>
        <v>0</v>
      </c>
      <c r="H110" s="63">
        <f t="shared" si="46"/>
        <v>0</v>
      </c>
      <c r="I110" s="63">
        <f t="shared" si="46"/>
        <v>0</v>
      </c>
      <c r="J110" s="63">
        <f t="shared" si="46"/>
        <v>0</v>
      </c>
      <c r="K110" s="63">
        <f t="shared" si="46"/>
        <v>0</v>
      </c>
      <c r="L110" s="63">
        <f t="shared" si="46"/>
        <v>0</v>
      </c>
      <c r="M110" s="111">
        <f t="shared" si="46"/>
        <v>0</v>
      </c>
      <c r="N110" s="111">
        <f t="shared" si="46"/>
        <v>0</v>
      </c>
      <c r="O110" s="111">
        <f t="shared" si="46"/>
        <v>0</v>
      </c>
      <c r="P110" s="111">
        <f t="shared" si="46"/>
        <v>0</v>
      </c>
      <c r="Q110" s="111">
        <f t="shared" si="46"/>
        <v>0</v>
      </c>
      <c r="R110" s="111">
        <f t="shared" si="46"/>
        <v>0</v>
      </c>
      <c r="S110" s="111">
        <f t="shared" si="46"/>
        <v>0</v>
      </c>
      <c r="T110" s="63">
        <f t="shared" si="46"/>
        <v>0</v>
      </c>
      <c r="U110" s="63">
        <f t="shared" si="46"/>
        <v>0</v>
      </c>
      <c r="V110" s="63">
        <f t="shared" si="46"/>
        <v>0</v>
      </c>
      <c r="W110" s="63">
        <f t="shared" si="46"/>
        <v>0</v>
      </c>
      <c r="X110" s="63">
        <f t="shared" si="46"/>
        <v>0</v>
      </c>
      <c r="Y110" s="63">
        <f t="shared" si="46"/>
        <v>0</v>
      </c>
    </row>
    <row r="111" spans="1:26" s="38" customFormat="1" ht="18" customHeight="1">
      <c r="A111" s="10" t="s">
        <v>59</v>
      </c>
      <c r="B111" s="59">
        <f>SUM(C111:Y111)</f>
        <v>0</v>
      </c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112"/>
      <c r="N111" s="112"/>
      <c r="O111" s="112"/>
      <c r="P111" s="112"/>
      <c r="Q111" s="112"/>
      <c r="R111" s="112"/>
      <c r="S111" s="112"/>
      <c r="T111" s="15"/>
      <c r="U111" s="15"/>
      <c r="V111" s="15"/>
      <c r="W111" s="15"/>
      <c r="X111" s="15"/>
      <c r="Y111" s="15"/>
    </row>
    <row r="112" spans="1:26" s="5" customFormat="1" ht="12.75">
      <c r="A112" s="7" t="s">
        <v>101</v>
      </c>
      <c r="B112" s="22">
        <f>B114+B113</f>
        <v>0</v>
      </c>
      <c r="C112" s="22">
        <f t="shared" ref="C112:Y112" si="47">C114+C113</f>
        <v>0</v>
      </c>
      <c r="D112" s="22">
        <f t="shared" si="47"/>
        <v>0</v>
      </c>
      <c r="E112" s="22">
        <f t="shared" si="47"/>
        <v>0</v>
      </c>
      <c r="F112" s="22">
        <f t="shared" si="47"/>
        <v>0</v>
      </c>
      <c r="G112" s="22">
        <f t="shared" si="47"/>
        <v>0</v>
      </c>
      <c r="H112" s="22">
        <f t="shared" si="47"/>
        <v>0</v>
      </c>
      <c r="I112" s="22">
        <f t="shared" si="47"/>
        <v>0</v>
      </c>
      <c r="J112" s="22">
        <f t="shared" si="47"/>
        <v>0</v>
      </c>
      <c r="K112" s="22">
        <f t="shared" si="47"/>
        <v>0</v>
      </c>
      <c r="L112" s="22">
        <f t="shared" si="47"/>
        <v>0</v>
      </c>
      <c r="M112" s="106">
        <f t="shared" si="47"/>
        <v>0</v>
      </c>
      <c r="N112" s="106">
        <f t="shared" si="47"/>
        <v>0</v>
      </c>
      <c r="O112" s="106">
        <f t="shared" si="47"/>
        <v>0</v>
      </c>
      <c r="P112" s="106">
        <f t="shared" si="47"/>
        <v>0</v>
      </c>
      <c r="Q112" s="106">
        <f t="shared" si="47"/>
        <v>0</v>
      </c>
      <c r="R112" s="106">
        <f t="shared" si="47"/>
        <v>0</v>
      </c>
      <c r="S112" s="106">
        <f t="shared" si="47"/>
        <v>0</v>
      </c>
      <c r="T112" s="22">
        <f t="shared" si="47"/>
        <v>0</v>
      </c>
      <c r="U112" s="22">
        <f t="shared" si="47"/>
        <v>0</v>
      </c>
      <c r="V112" s="22">
        <f t="shared" si="47"/>
        <v>0</v>
      </c>
      <c r="W112" s="22">
        <f t="shared" si="47"/>
        <v>0</v>
      </c>
      <c r="X112" s="22">
        <f t="shared" si="47"/>
        <v>0</v>
      </c>
      <c r="Y112" s="22">
        <f t="shared" si="47"/>
        <v>0</v>
      </c>
    </row>
    <row r="113" spans="1:25" s="37" customFormat="1">
      <c r="A113" s="36" t="s">
        <v>58</v>
      </c>
      <c r="B113" s="64">
        <f>SUM(C113:Y113)</f>
        <v>0</v>
      </c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115"/>
      <c r="N113" s="115"/>
      <c r="O113" s="115"/>
      <c r="P113" s="115"/>
      <c r="Q113" s="115"/>
      <c r="R113" s="115"/>
      <c r="S113" s="115"/>
      <c r="T113" s="64"/>
      <c r="U113" s="64"/>
      <c r="V113" s="64"/>
      <c r="W113" s="64"/>
      <c r="X113" s="64"/>
      <c r="Y113" s="64"/>
    </row>
    <row r="114" spans="1:25" s="37" customFormat="1">
      <c r="A114" s="70" t="s">
        <v>102</v>
      </c>
      <c r="B114" s="71">
        <f>SUM(C114:Y114)</f>
        <v>0</v>
      </c>
      <c r="C114" s="71"/>
      <c r="D114" s="71"/>
      <c r="E114" s="71"/>
      <c r="F114" s="71"/>
      <c r="G114" s="71"/>
      <c r="H114" s="71"/>
      <c r="I114" s="71"/>
      <c r="J114" s="71"/>
      <c r="K114" s="72"/>
      <c r="L114" s="72"/>
      <c r="M114" s="116"/>
      <c r="N114" s="116"/>
      <c r="O114" s="116"/>
      <c r="P114" s="116"/>
      <c r="Q114" s="116"/>
      <c r="R114" s="116"/>
      <c r="S114" s="116"/>
      <c r="T114" s="73"/>
      <c r="U114" s="73"/>
      <c r="V114" s="73"/>
      <c r="W114" s="73"/>
      <c r="X114" s="73"/>
      <c r="Y114" s="73"/>
    </row>
    <row r="115" spans="1:25" s="98" customFormat="1" ht="31.5">
      <c r="A115" s="96" t="s">
        <v>77</v>
      </c>
      <c r="B115" s="97">
        <f>B116+B117</f>
        <v>7143</v>
      </c>
      <c r="C115" s="97">
        <f t="shared" ref="C115:Y115" si="48">C116+C117</f>
        <v>0</v>
      </c>
      <c r="D115" s="97">
        <f t="shared" si="48"/>
        <v>0</v>
      </c>
      <c r="E115" s="97">
        <f t="shared" si="48"/>
        <v>7143</v>
      </c>
      <c r="F115" s="97">
        <f t="shared" si="48"/>
        <v>0</v>
      </c>
      <c r="G115" s="97">
        <f t="shared" si="48"/>
        <v>0</v>
      </c>
      <c r="H115" s="97">
        <f t="shared" si="48"/>
        <v>0</v>
      </c>
      <c r="I115" s="97">
        <f t="shared" si="48"/>
        <v>0</v>
      </c>
      <c r="J115" s="97">
        <f t="shared" si="48"/>
        <v>0</v>
      </c>
      <c r="K115" s="97">
        <f t="shared" si="48"/>
        <v>0</v>
      </c>
      <c r="L115" s="97">
        <f t="shared" si="48"/>
        <v>0</v>
      </c>
      <c r="M115" s="117">
        <f t="shared" si="48"/>
        <v>0</v>
      </c>
      <c r="N115" s="117">
        <f t="shared" si="48"/>
        <v>0</v>
      </c>
      <c r="O115" s="117">
        <f t="shared" si="48"/>
        <v>0</v>
      </c>
      <c r="P115" s="117">
        <f t="shared" si="48"/>
        <v>0</v>
      </c>
      <c r="Q115" s="117">
        <f t="shared" si="48"/>
        <v>0</v>
      </c>
      <c r="R115" s="117">
        <f t="shared" si="48"/>
        <v>0</v>
      </c>
      <c r="S115" s="117">
        <f t="shared" si="48"/>
        <v>0</v>
      </c>
      <c r="T115" s="97">
        <f t="shared" si="48"/>
        <v>0</v>
      </c>
      <c r="U115" s="97">
        <f t="shared" si="48"/>
        <v>0</v>
      </c>
      <c r="V115" s="97">
        <f t="shared" si="48"/>
        <v>0</v>
      </c>
      <c r="W115" s="97">
        <f t="shared" si="48"/>
        <v>0</v>
      </c>
      <c r="X115" s="97">
        <f t="shared" si="48"/>
        <v>0</v>
      </c>
      <c r="Y115" s="97">
        <f t="shared" si="48"/>
        <v>0</v>
      </c>
    </row>
    <row r="116" spans="1:25" s="81" customFormat="1">
      <c r="A116" s="79" t="s">
        <v>103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13"/>
      <c r="L116" s="13"/>
      <c r="M116" s="88"/>
      <c r="N116" s="88"/>
      <c r="O116" s="88"/>
      <c r="P116" s="88"/>
      <c r="Q116" s="88"/>
      <c r="R116" s="88"/>
      <c r="S116" s="88"/>
      <c r="T116" s="82"/>
      <c r="U116" s="82"/>
      <c r="V116" s="82"/>
      <c r="W116" s="82"/>
      <c r="X116" s="82"/>
      <c r="Y116" s="82"/>
    </row>
    <row r="117" spans="1:25" s="81" customFormat="1">
      <c r="A117" s="77" t="s">
        <v>128</v>
      </c>
      <c r="B117" s="80">
        <f>B118+B119</f>
        <v>7143</v>
      </c>
      <c r="C117" s="80">
        <f t="shared" ref="C117:Y117" si="49">C118+C119</f>
        <v>0</v>
      </c>
      <c r="D117" s="80">
        <f t="shared" si="49"/>
        <v>0</v>
      </c>
      <c r="E117" s="80">
        <f t="shared" si="49"/>
        <v>7143</v>
      </c>
      <c r="F117" s="80">
        <f t="shared" si="49"/>
        <v>0</v>
      </c>
      <c r="G117" s="80">
        <f t="shared" si="49"/>
        <v>0</v>
      </c>
      <c r="H117" s="80">
        <f t="shared" si="49"/>
        <v>0</v>
      </c>
      <c r="I117" s="80">
        <f t="shared" si="49"/>
        <v>0</v>
      </c>
      <c r="J117" s="80">
        <f t="shared" si="49"/>
        <v>0</v>
      </c>
      <c r="K117" s="80">
        <f t="shared" si="49"/>
        <v>0</v>
      </c>
      <c r="L117" s="80">
        <f t="shared" si="49"/>
        <v>0</v>
      </c>
      <c r="M117" s="118">
        <f t="shared" si="49"/>
        <v>0</v>
      </c>
      <c r="N117" s="118">
        <f t="shared" si="49"/>
        <v>0</v>
      </c>
      <c r="O117" s="118">
        <f t="shared" si="49"/>
        <v>0</v>
      </c>
      <c r="P117" s="118">
        <f t="shared" si="49"/>
        <v>0</v>
      </c>
      <c r="Q117" s="118">
        <f t="shared" si="49"/>
        <v>0</v>
      </c>
      <c r="R117" s="118">
        <f t="shared" si="49"/>
        <v>0</v>
      </c>
      <c r="S117" s="118">
        <f t="shared" si="49"/>
        <v>0</v>
      </c>
      <c r="T117" s="80">
        <f t="shared" si="49"/>
        <v>0</v>
      </c>
      <c r="U117" s="80">
        <f t="shared" si="49"/>
        <v>0</v>
      </c>
      <c r="V117" s="80">
        <f t="shared" si="49"/>
        <v>0</v>
      </c>
      <c r="W117" s="80">
        <f t="shared" si="49"/>
        <v>0</v>
      </c>
      <c r="X117" s="80">
        <f t="shared" si="49"/>
        <v>0</v>
      </c>
      <c r="Y117" s="80">
        <f t="shared" si="49"/>
        <v>0</v>
      </c>
    </row>
    <row r="118" spans="1:25" s="5" customFormat="1" ht="38.25">
      <c r="A118" s="26" t="s">
        <v>129</v>
      </c>
      <c r="B118" s="22">
        <f>SUM(C118:Y118)</f>
        <v>25</v>
      </c>
      <c r="C118" s="22"/>
      <c r="D118" s="22"/>
      <c r="E118" s="22">
        <v>25</v>
      </c>
      <c r="F118" s="22"/>
      <c r="G118" s="22"/>
      <c r="H118" s="22"/>
      <c r="I118" s="22"/>
      <c r="J118" s="22"/>
      <c r="K118" s="22"/>
      <c r="L118" s="22"/>
      <c r="M118" s="106"/>
      <c r="N118" s="106"/>
      <c r="O118" s="106"/>
      <c r="P118" s="106"/>
      <c r="Q118" s="106"/>
      <c r="R118" s="106"/>
      <c r="S118" s="106"/>
      <c r="T118" s="22"/>
      <c r="U118" s="22"/>
      <c r="V118" s="22"/>
      <c r="W118" s="22"/>
      <c r="X118" s="22"/>
      <c r="Y118" s="22"/>
    </row>
    <row r="119" spans="1:25" s="37" customFormat="1">
      <c r="A119" s="7" t="s">
        <v>130</v>
      </c>
      <c r="B119" s="64">
        <f>B120+B121</f>
        <v>7118</v>
      </c>
      <c r="C119" s="64">
        <f t="shared" ref="C119:Y119" si="50">C120+C121</f>
        <v>0</v>
      </c>
      <c r="D119" s="64">
        <f t="shared" si="50"/>
        <v>0</v>
      </c>
      <c r="E119" s="64">
        <f t="shared" si="50"/>
        <v>7118</v>
      </c>
      <c r="F119" s="64">
        <f t="shared" si="50"/>
        <v>0</v>
      </c>
      <c r="G119" s="64">
        <f t="shared" si="50"/>
        <v>0</v>
      </c>
      <c r="H119" s="64">
        <f t="shared" si="50"/>
        <v>0</v>
      </c>
      <c r="I119" s="64">
        <f t="shared" si="50"/>
        <v>0</v>
      </c>
      <c r="J119" s="64">
        <f t="shared" si="50"/>
        <v>0</v>
      </c>
      <c r="K119" s="64">
        <f t="shared" si="50"/>
        <v>0</v>
      </c>
      <c r="L119" s="64">
        <f t="shared" si="50"/>
        <v>0</v>
      </c>
      <c r="M119" s="115">
        <f t="shared" si="50"/>
        <v>0</v>
      </c>
      <c r="N119" s="115">
        <f t="shared" si="50"/>
        <v>0</v>
      </c>
      <c r="O119" s="115">
        <f t="shared" si="50"/>
        <v>0</v>
      </c>
      <c r="P119" s="115">
        <f t="shared" si="50"/>
        <v>0</v>
      </c>
      <c r="Q119" s="115">
        <f t="shared" si="50"/>
        <v>0</v>
      </c>
      <c r="R119" s="115">
        <f t="shared" si="50"/>
        <v>0</v>
      </c>
      <c r="S119" s="115">
        <f t="shared" si="50"/>
        <v>0</v>
      </c>
      <c r="T119" s="64">
        <f t="shared" si="50"/>
        <v>0</v>
      </c>
      <c r="U119" s="64">
        <f t="shared" si="50"/>
        <v>0</v>
      </c>
      <c r="V119" s="64">
        <f t="shared" si="50"/>
        <v>0</v>
      </c>
      <c r="W119" s="64">
        <f t="shared" si="50"/>
        <v>0</v>
      </c>
      <c r="X119" s="64">
        <f t="shared" si="50"/>
        <v>0</v>
      </c>
      <c r="Y119" s="64">
        <f t="shared" si="50"/>
        <v>0</v>
      </c>
    </row>
    <row r="120" spans="1:25" s="89" customFormat="1">
      <c r="A120" s="11" t="s">
        <v>131</v>
      </c>
      <c r="B120" s="13">
        <f>SUM(C120:Y120)</f>
        <v>5118</v>
      </c>
      <c r="C120" s="74"/>
      <c r="D120" s="74"/>
      <c r="E120" s="74">
        <v>5118</v>
      </c>
      <c r="F120" s="74"/>
      <c r="G120" s="74"/>
      <c r="H120" s="74"/>
      <c r="I120" s="74"/>
      <c r="J120" s="74"/>
      <c r="K120" s="59"/>
      <c r="L120" s="59"/>
      <c r="M120" s="112"/>
      <c r="N120" s="112"/>
      <c r="O120" s="112"/>
      <c r="P120" s="112"/>
      <c r="Q120" s="112"/>
      <c r="R120" s="112"/>
      <c r="S120" s="112"/>
      <c r="T120" s="75"/>
      <c r="U120" s="75"/>
      <c r="V120" s="75"/>
      <c r="W120" s="75"/>
      <c r="X120" s="75"/>
      <c r="Y120" s="75"/>
    </row>
    <row r="121" spans="1:25" s="4" customFormat="1" ht="12.75">
      <c r="A121" s="11" t="s">
        <v>132</v>
      </c>
      <c r="B121" s="13">
        <f>SUM(C121:Y121)</f>
        <v>2000</v>
      </c>
      <c r="C121" s="13"/>
      <c r="D121" s="13"/>
      <c r="E121" s="13">
        <v>2000</v>
      </c>
      <c r="F121" s="13"/>
      <c r="G121" s="13"/>
      <c r="H121" s="13"/>
      <c r="I121" s="13"/>
      <c r="J121" s="13"/>
      <c r="K121" s="13"/>
      <c r="L121" s="13"/>
      <c r="M121" s="88"/>
      <c r="N121" s="88"/>
      <c r="O121" s="88"/>
      <c r="P121" s="88"/>
      <c r="Q121" s="88"/>
      <c r="R121" s="88"/>
      <c r="S121" s="88"/>
      <c r="T121" s="13"/>
      <c r="U121" s="13"/>
      <c r="V121" s="13"/>
      <c r="W121" s="13"/>
      <c r="X121" s="13"/>
      <c r="Y121" s="13"/>
    </row>
    <row r="122" spans="1:25" s="37" customFormat="1">
      <c r="A122" s="39"/>
      <c r="B122" s="65"/>
      <c r="C122" s="65"/>
      <c r="D122" s="65"/>
      <c r="E122" s="65"/>
      <c r="F122" s="65"/>
      <c r="G122" s="65"/>
      <c r="H122" s="65"/>
      <c r="I122" s="65"/>
      <c r="J122" s="65"/>
      <c r="K122" s="66"/>
      <c r="L122" s="66"/>
      <c r="M122" s="119"/>
      <c r="N122" s="119"/>
      <c r="O122" s="119"/>
      <c r="P122" s="119"/>
      <c r="Q122" s="119"/>
      <c r="R122" s="119"/>
      <c r="S122" s="119"/>
      <c r="T122" s="40"/>
      <c r="U122" s="40"/>
      <c r="V122" s="40"/>
      <c r="W122" s="40"/>
      <c r="X122" s="40"/>
      <c r="Y122" s="40"/>
    </row>
    <row r="123" spans="1:25" s="37" customFormat="1">
      <c r="A123" s="39"/>
      <c r="B123" s="65"/>
      <c r="C123" s="65"/>
      <c r="D123" s="65"/>
      <c r="E123" s="65"/>
      <c r="F123" s="65"/>
      <c r="G123" s="65"/>
      <c r="H123" s="65"/>
      <c r="I123" s="65"/>
      <c r="J123" s="65"/>
      <c r="K123" s="66"/>
      <c r="L123" s="66"/>
      <c r="M123" s="119"/>
      <c r="N123" s="119"/>
      <c r="O123" s="119"/>
      <c r="P123" s="119"/>
      <c r="Q123" s="119"/>
      <c r="R123" s="119"/>
      <c r="S123" s="119"/>
      <c r="T123" s="40"/>
      <c r="U123" s="40"/>
      <c r="V123" s="40"/>
      <c r="W123" s="40"/>
      <c r="X123" s="40"/>
      <c r="Y123" s="40"/>
    </row>
    <row r="124" spans="1:25" s="95" customFormat="1">
      <c r="A124" s="91" t="s">
        <v>78</v>
      </c>
      <c r="B124" s="92">
        <f>B125+B126+B127</f>
        <v>4095</v>
      </c>
      <c r="C124" s="92">
        <f>C125+C126+C127</f>
        <v>4095</v>
      </c>
      <c r="D124" s="92">
        <f>B124-C124</f>
        <v>0</v>
      </c>
      <c r="E124" s="92">
        <f>3412+683</f>
        <v>4095</v>
      </c>
      <c r="F124" s="92">
        <f>B124-E124</f>
        <v>0</v>
      </c>
      <c r="G124" s="92"/>
      <c r="H124" s="92"/>
      <c r="I124" s="92"/>
      <c r="J124" s="92"/>
      <c r="K124" s="93"/>
      <c r="L124" s="93"/>
      <c r="M124" s="120"/>
      <c r="N124" s="120"/>
      <c r="O124" s="120"/>
      <c r="P124" s="120"/>
      <c r="Q124" s="120"/>
      <c r="R124" s="120"/>
      <c r="S124" s="120"/>
      <c r="T124" s="94"/>
      <c r="U124" s="94"/>
      <c r="V124" s="94"/>
      <c r="W124" s="94"/>
      <c r="X124" s="94"/>
      <c r="Y124" s="94"/>
    </row>
    <row r="125" spans="1:25" s="81" customFormat="1">
      <c r="A125" s="86" t="s">
        <v>79</v>
      </c>
      <c r="B125" s="67">
        <f>B38</f>
        <v>199</v>
      </c>
      <c r="C125" s="67">
        <v>199</v>
      </c>
      <c r="D125" s="67">
        <f t="shared" ref="D125:D126" si="51">B125-C125</f>
        <v>0</v>
      </c>
      <c r="E125" s="67"/>
      <c r="F125" s="67"/>
      <c r="G125" s="67"/>
      <c r="H125" s="67"/>
      <c r="I125" s="67"/>
      <c r="J125" s="67"/>
      <c r="K125" s="84"/>
      <c r="L125" s="84"/>
      <c r="M125" s="121"/>
      <c r="N125" s="121"/>
      <c r="O125" s="121"/>
      <c r="P125" s="121"/>
      <c r="Q125" s="121"/>
      <c r="R125" s="121"/>
      <c r="S125" s="121"/>
      <c r="T125" s="85"/>
      <c r="U125" s="85"/>
      <c r="V125" s="85"/>
      <c r="W125" s="85"/>
      <c r="X125" s="85"/>
      <c r="Y125" s="85"/>
    </row>
    <row r="126" spans="1:25" s="81" customFormat="1">
      <c r="A126" s="86" t="s">
        <v>80</v>
      </c>
      <c r="B126" s="67">
        <f>B33</f>
        <v>96</v>
      </c>
      <c r="C126" s="67">
        <v>96</v>
      </c>
      <c r="D126" s="67">
        <f t="shared" si="51"/>
        <v>0</v>
      </c>
      <c r="E126" s="67"/>
      <c r="F126" s="67"/>
      <c r="G126" s="67"/>
      <c r="H126" s="67"/>
      <c r="I126" s="67"/>
      <c r="J126" s="67"/>
      <c r="K126" s="84"/>
      <c r="L126" s="84"/>
      <c r="M126" s="121"/>
      <c r="N126" s="121"/>
      <c r="O126" s="121"/>
      <c r="P126" s="121"/>
      <c r="Q126" s="121"/>
      <c r="R126" s="121"/>
      <c r="S126" s="121"/>
      <c r="T126" s="85"/>
      <c r="U126" s="85"/>
      <c r="V126" s="85"/>
      <c r="W126" s="85"/>
      <c r="X126" s="85"/>
      <c r="Y126" s="85"/>
    </row>
    <row r="127" spans="1:25" s="81" customFormat="1">
      <c r="A127" s="86" t="s">
        <v>81</v>
      </c>
      <c r="B127" s="67">
        <f>B128+B129</f>
        <v>3800</v>
      </c>
      <c r="C127" s="67">
        <f>C128+C129</f>
        <v>3800</v>
      </c>
      <c r="D127" s="67"/>
      <c r="E127" s="67"/>
      <c r="F127" s="67"/>
      <c r="G127" s="67"/>
      <c r="H127" s="67"/>
      <c r="I127" s="67"/>
      <c r="J127" s="67"/>
      <c r="K127" s="84"/>
      <c r="L127" s="84"/>
      <c r="M127" s="121"/>
      <c r="N127" s="121"/>
      <c r="O127" s="121"/>
      <c r="P127" s="121"/>
      <c r="Q127" s="121"/>
      <c r="R127" s="121"/>
      <c r="S127" s="121"/>
      <c r="T127" s="85"/>
      <c r="U127" s="85"/>
      <c r="V127" s="85"/>
      <c r="W127" s="85"/>
      <c r="X127" s="85"/>
      <c r="Y127" s="85"/>
    </row>
    <row r="128" spans="1:25" s="81" customFormat="1">
      <c r="A128" s="86" t="s">
        <v>82</v>
      </c>
      <c r="B128" s="67">
        <f>B46+B49+B81+B96+B109</f>
        <v>3439</v>
      </c>
      <c r="C128" s="67">
        <v>3438</v>
      </c>
      <c r="D128" s="67">
        <f>B128-C128</f>
        <v>1</v>
      </c>
      <c r="E128" s="67"/>
      <c r="F128" s="67"/>
      <c r="G128" s="67"/>
      <c r="H128" s="67"/>
      <c r="I128" s="67"/>
      <c r="J128" s="67"/>
      <c r="K128" s="84"/>
      <c r="L128" s="84"/>
      <c r="M128" s="121"/>
      <c r="N128" s="121"/>
      <c r="O128" s="121"/>
      <c r="P128" s="121"/>
      <c r="Q128" s="121"/>
      <c r="R128" s="121"/>
      <c r="S128" s="121"/>
      <c r="T128" s="85"/>
      <c r="U128" s="85"/>
      <c r="V128" s="85"/>
      <c r="W128" s="85"/>
      <c r="X128" s="85"/>
      <c r="Y128" s="85"/>
    </row>
    <row r="129" spans="1:25" s="81" customFormat="1">
      <c r="A129" s="86" t="s">
        <v>83</v>
      </c>
      <c r="B129" s="67">
        <f>B56+B61+B63+B65+B77+B86+B92+B100+B105</f>
        <v>361</v>
      </c>
      <c r="C129" s="67">
        <v>362</v>
      </c>
      <c r="D129" s="67">
        <f>B129-C129</f>
        <v>-1</v>
      </c>
      <c r="E129" s="67"/>
      <c r="F129" s="67"/>
      <c r="G129" s="67"/>
      <c r="H129" s="67"/>
      <c r="I129" s="67"/>
      <c r="J129" s="67"/>
      <c r="K129" s="84"/>
      <c r="L129" s="84"/>
      <c r="M129" s="121"/>
      <c r="N129" s="121"/>
      <c r="O129" s="121"/>
      <c r="P129" s="121"/>
      <c r="Q129" s="121"/>
      <c r="R129" s="121"/>
      <c r="S129" s="121"/>
      <c r="T129" s="85"/>
      <c r="U129" s="85"/>
      <c r="V129" s="85"/>
      <c r="W129" s="85"/>
      <c r="X129" s="85"/>
      <c r="Y129" s="85"/>
    </row>
    <row r="130" spans="1:25" s="37" customFormat="1">
      <c r="A130" s="39"/>
      <c r="B130" s="65"/>
      <c r="C130" s="65"/>
      <c r="D130" s="65"/>
      <c r="E130" s="65"/>
      <c r="F130" s="65"/>
      <c r="G130" s="65"/>
      <c r="H130" s="65"/>
      <c r="I130" s="65"/>
      <c r="J130" s="65"/>
      <c r="K130" s="66"/>
      <c r="L130" s="66"/>
      <c r="M130" s="119"/>
      <c r="N130" s="119"/>
      <c r="O130" s="119"/>
      <c r="P130" s="119"/>
      <c r="Q130" s="119"/>
      <c r="R130" s="119"/>
      <c r="S130" s="119"/>
      <c r="T130" s="40"/>
      <c r="U130" s="40"/>
      <c r="V130" s="40"/>
      <c r="W130" s="40"/>
      <c r="X130" s="40"/>
      <c r="Y130" s="40"/>
    </row>
    <row r="131" spans="1:25" s="37" customFormat="1">
      <c r="A131" s="39"/>
      <c r="B131" s="65"/>
      <c r="C131" s="65"/>
      <c r="D131" s="65"/>
      <c r="E131" s="65"/>
      <c r="F131" s="65"/>
      <c r="G131" s="65"/>
      <c r="H131" s="65"/>
      <c r="I131" s="65"/>
      <c r="J131" s="65"/>
      <c r="K131" s="66"/>
      <c r="L131" s="66"/>
      <c r="M131" s="119"/>
      <c r="N131" s="119"/>
      <c r="O131" s="119"/>
      <c r="P131" s="119"/>
      <c r="Q131" s="119"/>
      <c r="R131" s="119"/>
      <c r="S131" s="119"/>
      <c r="T131" s="40"/>
      <c r="U131" s="40"/>
      <c r="V131" s="40"/>
      <c r="W131" s="40"/>
      <c r="X131" s="40"/>
      <c r="Y131" s="40"/>
    </row>
    <row r="132" spans="1:25" s="81" customFormat="1">
      <c r="A132" s="83" t="s">
        <v>84</v>
      </c>
      <c r="B132" s="67">
        <f>B133+B134+B135+B139</f>
        <v>188897</v>
      </c>
      <c r="C132" s="67">
        <f t="shared" ref="C132:D132" si="52">C133+C134+C135+C139</f>
        <v>188897</v>
      </c>
      <c r="D132" s="67">
        <f t="shared" si="52"/>
        <v>0</v>
      </c>
      <c r="E132" s="67"/>
      <c r="F132" s="67"/>
      <c r="G132" s="67"/>
      <c r="H132" s="67"/>
      <c r="I132" s="67"/>
      <c r="J132" s="67"/>
      <c r="K132" s="84"/>
      <c r="L132" s="84"/>
      <c r="M132" s="121"/>
      <c r="N132" s="121"/>
      <c r="O132" s="121"/>
      <c r="P132" s="121"/>
      <c r="Q132" s="121"/>
      <c r="R132" s="121"/>
      <c r="S132" s="121"/>
      <c r="T132" s="85"/>
      <c r="U132" s="85"/>
      <c r="V132" s="85"/>
      <c r="W132" s="85"/>
      <c r="X132" s="85"/>
      <c r="Y132" s="85"/>
    </row>
    <row r="133" spans="1:25" s="81" customFormat="1">
      <c r="A133" s="86" t="s">
        <v>79</v>
      </c>
      <c r="B133" s="67">
        <f>B34</f>
        <v>8576</v>
      </c>
      <c r="C133" s="67">
        <v>8576</v>
      </c>
      <c r="D133" s="67">
        <f>B133-C133</f>
        <v>0</v>
      </c>
      <c r="E133" s="67"/>
      <c r="F133" s="67"/>
      <c r="G133" s="67"/>
      <c r="H133" s="67"/>
      <c r="I133" s="67"/>
      <c r="J133" s="67"/>
      <c r="K133" s="84"/>
      <c r="L133" s="84"/>
      <c r="M133" s="121"/>
      <c r="N133" s="121"/>
      <c r="O133" s="121"/>
      <c r="P133" s="121"/>
      <c r="Q133" s="121"/>
      <c r="R133" s="121"/>
      <c r="S133" s="121"/>
      <c r="T133" s="85"/>
      <c r="U133" s="85"/>
      <c r="V133" s="85"/>
      <c r="W133" s="85"/>
      <c r="X133" s="85"/>
      <c r="Y133" s="85"/>
    </row>
    <row r="134" spans="1:25" s="81" customFormat="1">
      <c r="A134" s="86" t="s">
        <v>80</v>
      </c>
      <c r="B134" s="67">
        <f>B25</f>
        <v>1508</v>
      </c>
      <c r="C134" s="67">
        <v>1508</v>
      </c>
      <c r="D134" s="67">
        <f>B134-C134</f>
        <v>0</v>
      </c>
      <c r="E134" s="67"/>
      <c r="F134" s="67"/>
      <c r="G134" s="67"/>
      <c r="H134" s="67"/>
      <c r="I134" s="67"/>
      <c r="J134" s="67"/>
      <c r="K134" s="84"/>
      <c r="L134" s="84"/>
      <c r="M134" s="121"/>
      <c r="N134" s="121"/>
      <c r="O134" s="121"/>
      <c r="P134" s="121"/>
      <c r="Q134" s="121"/>
      <c r="R134" s="121"/>
      <c r="S134" s="121"/>
      <c r="T134" s="85"/>
      <c r="U134" s="85"/>
      <c r="V134" s="85"/>
      <c r="W134" s="85"/>
      <c r="X134" s="85"/>
      <c r="Y134" s="85"/>
    </row>
    <row r="135" spans="1:25" s="81" customFormat="1">
      <c r="A135" s="86" t="s">
        <v>81</v>
      </c>
      <c r="B135" s="67">
        <f>SUM(B136:B138)</f>
        <v>171670</v>
      </c>
      <c r="C135" s="67">
        <f>SUM(C136:C138)</f>
        <v>171670</v>
      </c>
      <c r="D135" s="67">
        <f>SUM(D136:D138)</f>
        <v>0</v>
      </c>
      <c r="E135" s="67"/>
      <c r="F135" s="67"/>
      <c r="G135" s="67"/>
      <c r="H135" s="67"/>
      <c r="I135" s="67"/>
      <c r="J135" s="67"/>
      <c r="K135" s="84"/>
      <c r="L135" s="84"/>
      <c r="M135" s="121"/>
      <c r="N135" s="121"/>
      <c r="O135" s="121"/>
      <c r="P135" s="121"/>
      <c r="Q135" s="121"/>
      <c r="R135" s="121"/>
      <c r="S135" s="121"/>
      <c r="T135" s="85"/>
      <c r="U135" s="85"/>
      <c r="V135" s="85"/>
      <c r="W135" s="85"/>
      <c r="X135" s="85"/>
      <c r="Y135" s="85"/>
    </row>
    <row r="136" spans="1:25" s="81" customFormat="1">
      <c r="A136" s="86" t="s">
        <v>82</v>
      </c>
      <c r="B136" s="67">
        <f>(B43+B47+B79+B94+B107)-B50</f>
        <v>148036</v>
      </c>
      <c r="C136" s="67">
        <v>149106</v>
      </c>
      <c r="D136" s="67">
        <f t="shared" ref="D136:D137" si="53">B136-C136</f>
        <v>-1070</v>
      </c>
      <c r="E136" s="67"/>
      <c r="F136" s="67"/>
      <c r="G136" s="67"/>
      <c r="H136" s="67"/>
      <c r="I136" s="67"/>
      <c r="J136" s="67"/>
      <c r="K136" s="84"/>
      <c r="L136" s="84"/>
      <c r="M136" s="121"/>
      <c r="N136" s="121"/>
      <c r="O136" s="121"/>
      <c r="P136" s="121"/>
      <c r="Q136" s="121"/>
      <c r="R136" s="121"/>
      <c r="S136" s="121"/>
      <c r="T136" s="85"/>
      <c r="U136" s="85"/>
      <c r="V136" s="85"/>
      <c r="W136" s="85"/>
      <c r="X136" s="85"/>
      <c r="Y136" s="85"/>
    </row>
    <row r="137" spans="1:25" s="81" customFormat="1">
      <c r="A137" s="86" t="s">
        <v>134</v>
      </c>
      <c r="B137" s="67">
        <f>B73+B88</f>
        <v>1070</v>
      </c>
      <c r="C137" s="67"/>
      <c r="D137" s="67">
        <f t="shared" si="53"/>
        <v>1070</v>
      </c>
      <c r="E137" s="67"/>
      <c r="F137" s="67"/>
      <c r="G137" s="67"/>
      <c r="H137" s="67"/>
      <c r="I137" s="67"/>
      <c r="J137" s="67"/>
      <c r="K137" s="84"/>
      <c r="L137" s="84"/>
      <c r="M137" s="121"/>
      <c r="N137" s="121"/>
      <c r="O137" s="121"/>
      <c r="P137" s="121"/>
      <c r="Q137" s="121"/>
      <c r="R137" s="121"/>
      <c r="S137" s="121"/>
      <c r="T137" s="85"/>
      <c r="U137" s="85"/>
      <c r="V137" s="85"/>
      <c r="W137" s="85"/>
      <c r="X137" s="85"/>
      <c r="Y137" s="85"/>
    </row>
    <row r="138" spans="1:25" s="81" customFormat="1">
      <c r="A138" s="86" t="s">
        <v>83</v>
      </c>
      <c r="B138" s="67">
        <f>(B52+B83+B97+B110+B114+B91)-B137+B50</f>
        <v>22564</v>
      </c>
      <c r="C138" s="67">
        <f>11685+10236+643</f>
        <v>22564</v>
      </c>
      <c r="D138" s="67">
        <f>C138-B138</f>
        <v>0</v>
      </c>
      <c r="E138" s="67"/>
      <c r="F138" s="67"/>
      <c r="G138" s="67"/>
      <c r="H138" s="67"/>
      <c r="I138" s="67"/>
      <c r="J138" s="67"/>
      <c r="K138" s="84"/>
      <c r="L138" s="84"/>
      <c r="M138" s="121"/>
      <c r="N138" s="121"/>
      <c r="O138" s="121"/>
      <c r="P138" s="121"/>
      <c r="Q138" s="121"/>
      <c r="R138" s="121"/>
      <c r="S138" s="121"/>
      <c r="T138" s="85"/>
      <c r="U138" s="85"/>
      <c r="V138" s="85"/>
      <c r="W138" s="85"/>
      <c r="X138" s="85"/>
      <c r="Y138" s="85"/>
    </row>
    <row r="139" spans="1:25" s="81" customFormat="1">
      <c r="A139" s="86" t="s">
        <v>85</v>
      </c>
      <c r="B139" s="67">
        <f>B115</f>
        <v>7143</v>
      </c>
      <c r="C139" s="67">
        <v>7143</v>
      </c>
      <c r="D139" s="67">
        <f>C139-B139</f>
        <v>0</v>
      </c>
      <c r="E139" s="67"/>
      <c r="F139" s="67"/>
      <c r="G139" s="67"/>
      <c r="H139" s="67"/>
      <c r="I139" s="67"/>
      <c r="J139" s="67"/>
      <c r="K139" s="84"/>
      <c r="L139" s="84"/>
      <c r="M139" s="121"/>
      <c r="N139" s="121"/>
      <c r="O139" s="121"/>
      <c r="P139" s="121"/>
      <c r="Q139" s="121"/>
      <c r="R139" s="121"/>
      <c r="S139" s="121"/>
      <c r="T139" s="85"/>
      <c r="U139" s="85"/>
      <c r="V139" s="85"/>
      <c r="W139" s="85"/>
      <c r="X139" s="85"/>
      <c r="Y139" s="85"/>
    </row>
    <row r="140" spans="1:25" s="37" customFormat="1">
      <c r="A140" s="39"/>
      <c r="B140" s="65"/>
      <c r="C140" s="65"/>
      <c r="D140" s="65"/>
      <c r="E140" s="65"/>
      <c r="F140" s="65"/>
      <c r="G140" s="65"/>
      <c r="H140" s="65"/>
      <c r="I140" s="65"/>
      <c r="J140" s="65"/>
      <c r="K140" s="66"/>
      <c r="L140" s="66"/>
      <c r="M140" s="119"/>
      <c r="N140" s="119"/>
      <c r="O140" s="119"/>
      <c r="P140" s="119"/>
      <c r="Q140" s="119"/>
      <c r="R140" s="119"/>
      <c r="S140" s="119"/>
      <c r="T140" s="40"/>
      <c r="U140" s="40"/>
      <c r="V140" s="40"/>
      <c r="W140" s="40"/>
      <c r="X140" s="40"/>
      <c r="Y140" s="40"/>
    </row>
    <row r="141" spans="1:25" s="37" customFormat="1">
      <c r="A141" s="39" t="s">
        <v>88</v>
      </c>
      <c r="B141" s="65">
        <f>B142+B143</f>
        <v>1070</v>
      </c>
      <c r="C141" s="65"/>
      <c r="D141" s="65"/>
      <c r="E141" s="65"/>
      <c r="F141" s="65"/>
      <c r="G141" s="65"/>
      <c r="H141" s="65"/>
      <c r="I141" s="65"/>
      <c r="J141" s="65"/>
      <c r="K141" s="66"/>
      <c r="L141" s="66"/>
      <c r="M141" s="119"/>
      <c r="N141" s="119"/>
      <c r="O141" s="119"/>
      <c r="P141" s="119"/>
      <c r="Q141" s="119"/>
      <c r="R141" s="119"/>
      <c r="S141" s="119"/>
      <c r="T141" s="40"/>
      <c r="U141" s="40"/>
      <c r="V141" s="40"/>
      <c r="W141" s="40"/>
      <c r="X141" s="40"/>
      <c r="Y141" s="40"/>
    </row>
    <row r="142" spans="1:25" s="37" customFormat="1">
      <c r="A142" s="39"/>
      <c r="B142" s="65">
        <f>B73</f>
        <v>590</v>
      </c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122"/>
      <c r="N142" s="122"/>
      <c r="O142" s="122"/>
      <c r="P142" s="122"/>
      <c r="Q142" s="122"/>
      <c r="R142" s="122"/>
      <c r="S142" s="122"/>
      <c r="T142" s="65"/>
      <c r="U142" s="65"/>
      <c r="V142" s="40"/>
      <c r="W142" s="40"/>
      <c r="X142" s="40"/>
      <c r="Y142" s="40"/>
    </row>
    <row r="143" spans="1:25" s="37" customFormat="1">
      <c r="A143" s="39"/>
      <c r="B143" s="65">
        <f>B88</f>
        <v>480</v>
      </c>
      <c r="C143" s="65"/>
      <c r="D143" s="65"/>
      <c r="E143" s="65"/>
      <c r="F143" s="65"/>
      <c r="G143" s="65"/>
      <c r="H143" s="65"/>
      <c r="I143" s="65"/>
      <c r="J143" s="65"/>
      <c r="K143" s="66"/>
      <c r="L143" s="66"/>
      <c r="M143" s="119"/>
      <c r="N143" s="119"/>
      <c r="O143" s="119"/>
      <c r="P143" s="119"/>
      <c r="Q143" s="119"/>
      <c r="R143" s="119"/>
      <c r="S143" s="119"/>
      <c r="T143" s="40"/>
      <c r="U143" s="40"/>
      <c r="V143" s="40"/>
      <c r="W143" s="40"/>
      <c r="X143" s="40"/>
      <c r="Y143" s="40"/>
    </row>
    <row r="144" spans="1:25" s="37" customFormat="1">
      <c r="A144" s="39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122"/>
      <c r="N144" s="122"/>
      <c r="O144" s="122"/>
      <c r="P144" s="122"/>
      <c r="Q144" s="122"/>
      <c r="R144" s="122"/>
      <c r="S144" s="122"/>
      <c r="T144" s="65"/>
      <c r="U144" s="65"/>
      <c r="V144" s="40"/>
      <c r="W144" s="40"/>
      <c r="X144" s="40"/>
      <c r="Y144" s="40"/>
    </row>
    <row r="145" spans="1:25" s="37" customFormat="1">
      <c r="A145" s="39"/>
      <c r="B145" s="65"/>
      <c r="C145" s="65"/>
      <c r="D145" s="65"/>
      <c r="E145" s="65"/>
      <c r="F145" s="65"/>
      <c r="G145" s="65"/>
      <c r="H145" s="65"/>
      <c r="I145" s="65"/>
      <c r="J145" s="65"/>
      <c r="K145" s="66"/>
      <c r="L145" s="66"/>
      <c r="M145" s="119"/>
      <c r="N145" s="119"/>
      <c r="O145" s="119"/>
      <c r="P145" s="119"/>
      <c r="Q145" s="119"/>
      <c r="R145" s="119"/>
      <c r="S145" s="119"/>
      <c r="T145" s="40"/>
      <c r="U145" s="40"/>
      <c r="V145" s="40"/>
      <c r="W145" s="40"/>
      <c r="X145" s="40"/>
      <c r="Y145" s="40"/>
    </row>
    <row r="146" spans="1:25" s="37" customFormat="1">
      <c r="A146" s="39"/>
      <c r="B146" s="65"/>
      <c r="C146" s="65"/>
      <c r="D146" s="65"/>
      <c r="E146" s="65"/>
      <c r="F146" s="65"/>
      <c r="G146" s="65"/>
      <c r="H146" s="65"/>
      <c r="I146" s="65"/>
      <c r="J146" s="65"/>
      <c r="K146" s="66"/>
      <c r="L146" s="66"/>
      <c r="M146" s="119"/>
      <c r="N146" s="119"/>
      <c r="O146" s="119"/>
      <c r="P146" s="119"/>
      <c r="Q146" s="119"/>
      <c r="R146" s="119"/>
      <c r="S146" s="119"/>
      <c r="T146" s="40"/>
      <c r="U146" s="40"/>
      <c r="V146" s="40"/>
      <c r="W146" s="40"/>
      <c r="X146" s="40"/>
      <c r="Y146" s="40"/>
    </row>
    <row r="149" spans="1:25">
      <c r="L149" s="53"/>
    </row>
    <row r="151" spans="1:25">
      <c r="L151" s="53"/>
    </row>
  </sheetData>
  <mergeCells count="9">
    <mergeCell ref="K6:P6"/>
    <mergeCell ref="Q6:Y6"/>
    <mergeCell ref="G2:H2"/>
    <mergeCell ref="A3:H3"/>
    <mergeCell ref="A4:H4"/>
    <mergeCell ref="G5:H5"/>
    <mergeCell ref="A6:A7"/>
    <mergeCell ref="B6:B7"/>
    <mergeCell ref="D6:I6"/>
  </mergeCells>
  <pageMargins left="0.92" right="0.2" top="0.61" bottom="0.27" header="0.24" footer="0.19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7"/>
  <sheetViews>
    <sheetView tabSelected="1" workbookViewId="0">
      <selection activeCell="F64" sqref="F64"/>
    </sheetView>
  </sheetViews>
  <sheetFormatPr defaultRowHeight="15.75"/>
  <cols>
    <col min="1" max="1" width="67.42578125" style="16" customWidth="1"/>
    <col min="2" max="2" width="26.28515625" style="16" customWidth="1"/>
    <col min="3" max="208" width="9.140625" style="16"/>
    <col min="209" max="209" width="1.42578125" style="16" customWidth="1"/>
    <col min="210" max="210" width="0" style="16" hidden="1" customWidth="1"/>
    <col min="211" max="211" width="50.5703125" style="16" customWidth="1"/>
    <col min="212" max="213" width="0" style="16" hidden="1" customWidth="1"/>
    <col min="214" max="214" width="15" style="16" customWidth="1"/>
    <col min="215" max="215" width="13.28515625" style="16" customWidth="1"/>
    <col min="216" max="216" width="12.42578125" style="16" customWidth="1"/>
    <col min="217" max="217" width="12.140625" style="16" customWidth="1"/>
    <col min="218" max="218" width="10.42578125" style="16" customWidth="1"/>
    <col min="219" max="219" width="11.85546875" style="16" customWidth="1"/>
    <col min="220" max="220" width="12.85546875" style="16" customWidth="1"/>
    <col min="221" max="221" width="11.42578125" style="16" customWidth="1"/>
    <col min="222" max="222" width="11.5703125" style="16" customWidth="1"/>
    <col min="223" max="223" width="11.140625" style="16" customWidth="1"/>
    <col min="224" max="225" width="9.7109375" style="16" customWidth="1"/>
    <col min="226" max="226" width="12" style="16" bestFit="1" customWidth="1"/>
    <col min="227" max="227" width="10.7109375" style="16" customWidth="1"/>
    <col min="228" max="228" width="12.140625" style="16" customWidth="1"/>
    <col min="229" max="229" width="10.5703125" style="16" customWidth="1"/>
    <col min="230" max="230" width="10.7109375" style="16" customWidth="1"/>
    <col min="231" max="231" width="12.85546875" style="16" customWidth="1"/>
    <col min="232" max="232" width="12.28515625" style="16" customWidth="1"/>
    <col min="233" max="233" width="12.42578125" style="16" customWidth="1"/>
    <col min="234" max="234" width="12" style="16" customWidth="1"/>
    <col min="235" max="235" width="10.85546875" style="16" bestFit="1" customWidth="1"/>
    <col min="236" max="236" width="13.42578125" style="16" customWidth="1"/>
    <col min="237" max="237" width="11.85546875" style="16" customWidth="1"/>
    <col min="238" max="238" width="12.5703125" style="16" customWidth="1"/>
    <col min="239" max="464" width="9.140625" style="16"/>
    <col min="465" max="465" width="1.42578125" style="16" customWidth="1"/>
    <col min="466" max="466" width="0" style="16" hidden="1" customWidth="1"/>
    <col min="467" max="467" width="50.5703125" style="16" customWidth="1"/>
    <col min="468" max="469" width="0" style="16" hidden="1" customWidth="1"/>
    <col min="470" max="470" width="15" style="16" customWidth="1"/>
    <col min="471" max="471" width="13.28515625" style="16" customWidth="1"/>
    <col min="472" max="472" width="12.42578125" style="16" customWidth="1"/>
    <col min="473" max="473" width="12.140625" style="16" customWidth="1"/>
    <col min="474" max="474" width="10.42578125" style="16" customWidth="1"/>
    <col min="475" max="475" width="11.85546875" style="16" customWidth="1"/>
    <col min="476" max="476" width="12.85546875" style="16" customWidth="1"/>
    <col min="477" max="477" width="11.42578125" style="16" customWidth="1"/>
    <col min="478" max="478" width="11.5703125" style="16" customWidth="1"/>
    <col min="479" max="479" width="11.140625" style="16" customWidth="1"/>
    <col min="480" max="481" width="9.7109375" style="16" customWidth="1"/>
    <col min="482" max="482" width="12" style="16" bestFit="1" customWidth="1"/>
    <col min="483" max="483" width="10.7109375" style="16" customWidth="1"/>
    <col min="484" max="484" width="12.140625" style="16" customWidth="1"/>
    <col min="485" max="485" width="10.5703125" style="16" customWidth="1"/>
    <col min="486" max="486" width="10.7109375" style="16" customWidth="1"/>
    <col min="487" max="487" width="12.85546875" style="16" customWidth="1"/>
    <col min="488" max="488" width="12.28515625" style="16" customWidth="1"/>
    <col min="489" max="489" width="12.42578125" style="16" customWidth="1"/>
    <col min="490" max="490" width="12" style="16" customWidth="1"/>
    <col min="491" max="491" width="10.85546875" style="16" bestFit="1" customWidth="1"/>
    <col min="492" max="492" width="13.42578125" style="16" customWidth="1"/>
    <col min="493" max="493" width="11.85546875" style="16" customWidth="1"/>
    <col min="494" max="494" width="12.5703125" style="16" customWidth="1"/>
    <col min="495" max="720" width="9.140625" style="16"/>
    <col min="721" max="721" width="1.42578125" style="16" customWidth="1"/>
    <col min="722" max="722" width="0" style="16" hidden="1" customWidth="1"/>
    <col min="723" max="723" width="50.5703125" style="16" customWidth="1"/>
    <col min="724" max="725" width="0" style="16" hidden="1" customWidth="1"/>
    <col min="726" max="726" width="15" style="16" customWidth="1"/>
    <col min="727" max="727" width="13.28515625" style="16" customWidth="1"/>
    <col min="728" max="728" width="12.42578125" style="16" customWidth="1"/>
    <col min="729" max="729" width="12.140625" style="16" customWidth="1"/>
    <col min="730" max="730" width="10.42578125" style="16" customWidth="1"/>
    <col min="731" max="731" width="11.85546875" style="16" customWidth="1"/>
    <col min="732" max="732" width="12.85546875" style="16" customWidth="1"/>
    <col min="733" max="733" width="11.42578125" style="16" customWidth="1"/>
    <col min="734" max="734" width="11.5703125" style="16" customWidth="1"/>
    <col min="735" max="735" width="11.140625" style="16" customWidth="1"/>
    <col min="736" max="737" width="9.7109375" style="16" customWidth="1"/>
    <col min="738" max="738" width="12" style="16" bestFit="1" customWidth="1"/>
    <col min="739" max="739" width="10.7109375" style="16" customWidth="1"/>
    <col min="740" max="740" width="12.140625" style="16" customWidth="1"/>
    <col min="741" max="741" width="10.5703125" style="16" customWidth="1"/>
    <col min="742" max="742" width="10.7109375" style="16" customWidth="1"/>
    <col min="743" max="743" width="12.85546875" style="16" customWidth="1"/>
    <col min="744" max="744" width="12.28515625" style="16" customWidth="1"/>
    <col min="745" max="745" width="12.42578125" style="16" customWidth="1"/>
    <col min="746" max="746" width="12" style="16" customWidth="1"/>
    <col min="747" max="747" width="10.85546875" style="16" bestFit="1" customWidth="1"/>
    <col min="748" max="748" width="13.42578125" style="16" customWidth="1"/>
    <col min="749" max="749" width="11.85546875" style="16" customWidth="1"/>
    <col min="750" max="750" width="12.5703125" style="16" customWidth="1"/>
    <col min="751" max="976" width="9.140625" style="16"/>
    <col min="977" max="977" width="1.42578125" style="16" customWidth="1"/>
    <col min="978" max="978" width="0" style="16" hidden="1" customWidth="1"/>
    <col min="979" max="979" width="50.5703125" style="16" customWidth="1"/>
    <col min="980" max="981" width="0" style="16" hidden="1" customWidth="1"/>
    <col min="982" max="982" width="15" style="16" customWidth="1"/>
    <col min="983" max="983" width="13.28515625" style="16" customWidth="1"/>
    <col min="984" max="984" width="12.42578125" style="16" customWidth="1"/>
    <col min="985" max="985" width="12.140625" style="16" customWidth="1"/>
    <col min="986" max="986" width="10.42578125" style="16" customWidth="1"/>
    <col min="987" max="987" width="11.85546875" style="16" customWidth="1"/>
    <col min="988" max="988" width="12.85546875" style="16" customWidth="1"/>
    <col min="989" max="989" width="11.42578125" style="16" customWidth="1"/>
    <col min="990" max="990" width="11.5703125" style="16" customWidth="1"/>
    <col min="991" max="991" width="11.140625" style="16" customWidth="1"/>
    <col min="992" max="993" width="9.7109375" style="16" customWidth="1"/>
    <col min="994" max="994" width="12" style="16" bestFit="1" customWidth="1"/>
    <col min="995" max="995" width="10.7109375" style="16" customWidth="1"/>
    <col min="996" max="996" width="12.140625" style="16" customWidth="1"/>
    <col min="997" max="997" width="10.5703125" style="16" customWidth="1"/>
    <col min="998" max="998" width="10.7109375" style="16" customWidth="1"/>
    <col min="999" max="999" width="12.85546875" style="16" customWidth="1"/>
    <col min="1000" max="1000" width="12.28515625" style="16" customWidth="1"/>
    <col min="1001" max="1001" width="12.42578125" style="16" customWidth="1"/>
    <col min="1002" max="1002" width="12" style="16" customWidth="1"/>
    <col min="1003" max="1003" width="10.85546875" style="16" bestFit="1" customWidth="1"/>
    <col min="1004" max="1004" width="13.42578125" style="16" customWidth="1"/>
    <col min="1005" max="1005" width="11.85546875" style="16" customWidth="1"/>
    <col min="1006" max="1006" width="12.5703125" style="16" customWidth="1"/>
    <col min="1007" max="1232" width="9.140625" style="16"/>
    <col min="1233" max="1233" width="1.42578125" style="16" customWidth="1"/>
    <col min="1234" max="1234" width="0" style="16" hidden="1" customWidth="1"/>
    <col min="1235" max="1235" width="50.5703125" style="16" customWidth="1"/>
    <col min="1236" max="1237" width="0" style="16" hidden="1" customWidth="1"/>
    <col min="1238" max="1238" width="15" style="16" customWidth="1"/>
    <col min="1239" max="1239" width="13.28515625" style="16" customWidth="1"/>
    <col min="1240" max="1240" width="12.42578125" style="16" customWidth="1"/>
    <col min="1241" max="1241" width="12.140625" style="16" customWidth="1"/>
    <col min="1242" max="1242" width="10.42578125" style="16" customWidth="1"/>
    <col min="1243" max="1243" width="11.85546875" style="16" customWidth="1"/>
    <col min="1244" max="1244" width="12.85546875" style="16" customWidth="1"/>
    <col min="1245" max="1245" width="11.42578125" style="16" customWidth="1"/>
    <col min="1246" max="1246" width="11.5703125" style="16" customWidth="1"/>
    <col min="1247" max="1247" width="11.140625" style="16" customWidth="1"/>
    <col min="1248" max="1249" width="9.7109375" style="16" customWidth="1"/>
    <col min="1250" max="1250" width="12" style="16" bestFit="1" customWidth="1"/>
    <col min="1251" max="1251" width="10.7109375" style="16" customWidth="1"/>
    <col min="1252" max="1252" width="12.140625" style="16" customWidth="1"/>
    <col min="1253" max="1253" width="10.5703125" style="16" customWidth="1"/>
    <col min="1254" max="1254" width="10.7109375" style="16" customWidth="1"/>
    <col min="1255" max="1255" width="12.85546875" style="16" customWidth="1"/>
    <col min="1256" max="1256" width="12.28515625" style="16" customWidth="1"/>
    <col min="1257" max="1257" width="12.42578125" style="16" customWidth="1"/>
    <col min="1258" max="1258" width="12" style="16" customWidth="1"/>
    <col min="1259" max="1259" width="10.85546875" style="16" bestFit="1" customWidth="1"/>
    <col min="1260" max="1260" width="13.42578125" style="16" customWidth="1"/>
    <col min="1261" max="1261" width="11.85546875" style="16" customWidth="1"/>
    <col min="1262" max="1262" width="12.5703125" style="16" customWidth="1"/>
    <col min="1263" max="1488" width="9.140625" style="16"/>
    <col min="1489" max="1489" width="1.42578125" style="16" customWidth="1"/>
    <col min="1490" max="1490" width="0" style="16" hidden="1" customWidth="1"/>
    <col min="1491" max="1491" width="50.5703125" style="16" customWidth="1"/>
    <col min="1492" max="1493" width="0" style="16" hidden="1" customWidth="1"/>
    <col min="1494" max="1494" width="15" style="16" customWidth="1"/>
    <col min="1495" max="1495" width="13.28515625" style="16" customWidth="1"/>
    <col min="1496" max="1496" width="12.42578125" style="16" customWidth="1"/>
    <col min="1497" max="1497" width="12.140625" style="16" customWidth="1"/>
    <col min="1498" max="1498" width="10.42578125" style="16" customWidth="1"/>
    <col min="1499" max="1499" width="11.85546875" style="16" customWidth="1"/>
    <col min="1500" max="1500" width="12.85546875" style="16" customWidth="1"/>
    <col min="1501" max="1501" width="11.42578125" style="16" customWidth="1"/>
    <col min="1502" max="1502" width="11.5703125" style="16" customWidth="1"/>
    <col min="1503" max="1503" width="11.140625" style="16" customWidth="1"/>
    <col min="1504" max="1505" width="9.7109375" style="16" customWidth="1"/>
    <col min="1506" max="1506" width="12" style="16" bestFit="1" customWidth="1"/>
    <col min="1507" max="1507" width="10.7109375" style="16" customWidth="1"/>
    <col min="1508" max="1508" width="12.140625" style="16" customWidth="1"/>
    <col min="1509" max="1509" width="10.5703125" style="16" customWidth="1"/>
    <col min="1510" max="1510" width="10.7109375" style="16" customWidth="1"/>
    <col min="1511" max="1511" width="12.85546875" style="16" customWidth="1"/>
    <col min="1512" max="1512" width="12.28515625" style="16" customWidth="1"/>
    <col min="1513" max="1513" width="12.42578125" style="16" customWidth="1"/>
    <col min="1514" max="1514" width="12" style="16" customWidth="1"/>
    <col min="1515" max="1515" width="10.85546875" style="16" bestFit="1" customWidth="1"/>
    <col min="1516" max="1516" width="13.42578125" style="16" customWidth="1"/>
    <col min="1517" max="1517" width="11.85546875" style="16" customWidth="1"/>
    <col min="1518" max="1518" width="12.5703125" style="16" customWidth="1"/>
    <col min="1519" max="1744" width="9.140625" style="16"/>
    <col min="1745" max="1745" width="1.42578125" style="16" customWidth="1"/>
    <col min="1746" max="1746" width="0" style="16" hidden="1" customWidth="1"/>
    <col min="1747" max="1747" width="50.5703125" style="16" customWidth="1"/>
    <col min="1748" max="1749" width="0" style="16" hidden="1" customWidth="1"/>
    <col min="1750" max="1750" width="15" style="16" customWidth="1"/>
    <col min="1751" max="1751" width="13.28515625" style="16" customWidth="1"/>
    <col min="1752" max="1752" width="12.42578125" style="16" customWidth="1"/>
    <col min="1753" max="1753" width="12.140625" style="16" customWidth="1"/>
    <col min="1754" max="1754" width="10.42578125" style="16" customWidth="1"/>
    <col min="1755" max="1755" width="11.85546875" style="16" customWidth="1"/>
    <col min="1756" max="1756" width="12.85546875" style="16" customWidth="1"/>
    <col min="1757" max="1757" width="11.42578125" style="16" customWidth="1"/>
    <col min="1758" max="1758" width="11.5703125" style="16" customWidth="1"/>
    <col min="1759" max="1759" width="11.140625" style="16" customWidth="1"/>
    <col min="1760" max="1761" width="9.7109375" style="16" customWidth="1"/>
    <col min="1762" max="1762" width="12" style="16" bestFit="1" customWidth="1"/>
    <col min="1763" max="1763" width="10.7109375" style="16" customWidth="1"/>
    <col min="1764" max="1764" width="12.140625" style="16" customWidth="1"/>
    <col min="1765" max="1765" width="10.5703125" style="16" customWidth="1"/>
    <col min="1766" max="1766" width="10.7109375" style="16" customWidth="1"/>
    <col min="1767" max="1767" width="12.85546875" style="16" customWidth="1"/>
    <col min="1768" max="1768" width="12.28515625" style="16" customWidth="1"/>
    <col min="1769" max="1769" width="12.42578125" style="16" customWidth="1"/>
    <col min="1770" max="1770" width="12" style="16" customWidth="1"/>
    <col min="1771" max="1771" width="10.85546875" style="16" bestFit="1" customWidth="1"/>
    <col min="1772" max="1772" width="13.42578125" style="16" customWidth="1"/>
    <col min="1773" max="1773" width="11.85546875" style="16" customWidth="1"/>
    <col min="1774" max="1774" width="12.5703125" style="16" customWidth="1"/>
    <col min="1775" max="2000" width="9.140625" style="16"/>
    <col min="2001" max="2001" width="1.42578125" style="16" customWidth="1"/>
    <col min="2002" max="2002" width="0" style="16" hidden="1" customWidth="1"/>
    <col min="2003" max="2003" width="50.5703125" style="16" customWidth="1"/>
    <col min="2004" max="2005" width="0" style="16" hidden="1" customWidth="1"/>
    <col min="2006" max="2006" width="15" style="16" customWidth="1"/>
    <col min="2007" max="2007" width="13.28515625" style="16" customWidth="1"/>
    <col min="2008" max="2008" width="12.42578125" style="16" customWidth="1"/>
    <col min="2009" max="2009" width="12.140625" style="16" customWidth="1"/>
    <col min="2010" max="2010" width="10.42578125" style="16" customWidth="1"/>
    <col min="2011" max="2011" width="11.85546875" style="16" customWidth="1"/>
    <col min="2012" max="2012" width="12.85546875" style="16" customWidth="1"/>
    <col min="2013" max="2013" width="11.42578125" style="16" customWidth="1"/>
    <col min="2014" max="2014" width="11.5703125" style="16" customWidth="1"/>
    <col min="2015" max="2015" width="11.140625" style="16" customWidth="1"/>
    <col min="2016" max="2017" width="9.7109375" style="16" customWidth="1"/>
    <col min="2018" max="2018" width="12" style="16" bestFit="1" customWidth="1"/>
    <col min="2019" max="2019" width="10.7109375" style="16" customWidth="1"/>
    <col min="2020" max="2020" width="12.140625" style="16" customWidth="1"/>
    <col min="2021" max="2021" width="10.5703125" style="16" customWidth="1"/>
    <col min="2022" max="2022" width="10.7109375" style="16" customWidth="1"/>
    <col min="2023" max="2023" width="12.85546875" style="16" customWidth="1"/>
    <col min="2024" max="2024" width="12.28515625" style="16" customWidth="1"/>
    <col min="2025" max="2025" width="12.42578125" style="16" customWidth="1"/>
    <col min="2026" max="2026" width="12" style="16" customWidth="1"/>
    <col min="2027" max="2027" width="10.85546875" style="16" bestFit="1" customWidth="1"/>
    <col min="2028" max="2028" width="13.42578125" style="16" customWidth="1"/>
    <col min="2029" max="2029" width="11.85546875" style="16" customWidth="1"/>
    <col min="2030" max="2030" width="12.5703125" style="16" customWidth="1"/>
    <col min="2031" max="2256" width="9.140625" style="16"/>
    <col min="2257" max="2257" width="1.42578125" style="16" customWidth="1"/>
    <col min="2258" max="2258" width="0" style="16" hidden="1" customWidth="1"/>
    <col min="2259" max="2259" width="50.5703125" style="16" customWidth="1"/>
    <col min="2260" max="2261" width="0" style="16" hidden="1" customWidth="1"/>
    <col min="2262" max="2262" width="15" style="16" customWidth="1"/>
    <col min="2263" max="2263" width="13.28515625" style="16" customWidth="1"/>
    <col min="2264" max="2264" width="12.42578125" style="16" customWidth="1"/>
    <col min="2265" max="2265" width="12.140625" style="16" customWidth="1"/>
    <col min="2266" max="2266" width="10.42578125" style="16" customWidth="1"/>
    <col min="2267" max="2267" width="11.85546875" style="16" customWidth="1"/>
    <col min="2268" max="2268" width="12.85546875" style="16" customWidth="1"/>
    <col min="2269" max="2269" width="11.42578125" style="16" customWidth="1"/>
    <col min="2270" max="2270" width="11.5703125" style="16" customWidth="1"/>
    <col min="2271" max="2271" width="11.140625" style="16" customWidth="1"/>
    <col min="2272" max="2273" width="9.7109375" style="16" customWidth="1"/>
    <col min="2274" max="2274" width="12" style="16" bestFit="1" customWidth="1"/>
    <col min="2275" max="2275" width="10.7109375" style="16" customWidth="1"/>
    <col min="2276" max="2276" width="12.140625" style="16" customWidth="1"/>
    <col min="2277" max="2277" width="10.5703125" style="16" customWidth="1"/>
    <col min="2278" max="2278" width="10.7109375" style="16" customWidth="1"/>
    <col min="2279" max="2279" width="12.85546875" style="16" customWidth="1"/>
    <col min="2280" max="2280" width="12.28515625" style="16" customWidth="1"/>
    <col min="2281" max="2281" width="12.42578125" style="16" customWidth="1"/>
    <col min="2282" max="2282" width="12" style="16" customWidth="1"/>
    <col min="2283" max="2283" width="10.85546875" style="16" bestFit="1" customWidth="1"/>
    <col min="2284" max="2284" width="13.42578125" style="16" customWidth="1"/>
    <col min="2285" max="2285" width="11.85546875" style="16" customWidth="1"/>
    <col min="2286" max="2286" width="12.5703125" style="16" customWidth="1"/>
    <col min="2287" max="2512" width="9.140625" style="16"/>
    <col min="2513" max="2513" width="1.42578125" style="16" customWidth="1"/>
    <col min="2514" max="2514" width="0" style="16" hidden="1" customWidth="1"/>
    <col min="2515" max="2515" width="50.5703125" style="16" customWidth="1"/>
    <col min="2516" max="2517" width="0" style="16" hidden="1" customWidth="1"/>
    <col min="2518" max="2518" width="15" style="16" customWidth="1"/>
    <col min="2519" max="2519" width="13.28515625" style="16" customWidth="1"/>
    <col min="2520" max="2520" width="12.42578125" style="16" customWidth="1"/>
    <col min="2521" max="2521" width="12.140625" style="16" customWidth="1"/>
    <col min="2522" max="2522" width="10.42578125" style="16" customWidth="1"/>
    <col min="2523" max="2523" width="11.85546875" style="16" customWidth="1"/>
    <col min="2524" max="2524" width="12.85546875" style="16" customWidth="1"/>
    <col min="2525" max="2525" width="11.42578125" style="16" customWidth="1"/>
    <col min="2526" max="2526" width="11.5703125" style="16" customWidth="1"/>
    <col min="2527" max="2527" width="11.140625" style="16" customWidth="1"/>
    <col min="2528" max="2529" width="9.7109375" style="16" customWidth="1"/>
    <col min="2530" max="2530" width="12" style="16" bestFit="1" customWidth="1"/>
    <col min="2531" max="2531" width="10.7109375" style="16" customWidth="1"/>
    <col min="2532" max="2532" width="12.140625" style="16" customWidth="1"/>
    <col min="2533" max="2533" width="10.5703125" style="16" customWidth="1"/>
    <col min="2534" max="2534" width="10.7109375" style="16" customWidth="1"/>
    <col min="2535" max="2535" width="12.85546875" style="16" customWidth="1"/>
    <col min="2536" max="2536" width="12.28515625" style="16" customWidth="1"/>
    <col min="2537" max="2537" width="12.42578125" style="16" customWidth="1"/>
    <col min="2538" max="2538" width="12" style="16" customWidth="1"/>
    <col min="2539" max="2539" width="10.85546875" style="16" bestFit="1" customWidth="1"/>
    <col min="2540" max="2540" width="13.42578125" style="16" customWidth="1"/>
    <col min="2541" max="2541" width="11.85546875" style="16" customWidth="1"/>
    <col min="2542" max="2542" width="12.5703125" style="16" customWidth="1"/>
    <col min="2543" max="2768" width="9.140625" style="16"/>
    <col min="2769" max="2769" width="1.42578125" style="16" customWidth="1"/>
    <col min="2770" max="2770" width="0" style="16" hidden="1" customWidth="1"/>
    <col min="2771" max="2771" width="50.5703125" style="16" customWidth="1"/>
    <col min="2772" max="2773" width="0" style="16" hidden="1" customWidth="1"/>
    <col min="2774" max="2774" width="15" style="16" customWidth="1"/>
    <col min="2775" max="2775" width="13.28515625" style="16" customWidth="1"/>
    <col min="2776" max="2776" width="12.42578125" style="16" customWidth="1"/>
    <col min="2777" max="2777" width="12.140625" style="16" customWidth="1"/>
    <col min="2778" max="2778" width="10.42578125" style="16" customWidth="1"/>
    <col min="2779" max="2779" width="11.85546875" style="16" customWidth="1"/>
    <col min="2780" max="2780" width="12.85546875" style="16" customWidth="1"/>
    <col min="2781" max="2781" width="11.42578125" style="16" customWidth="1"/>
    <col min="2782" max="2782" width="11.5703125" style="16" customWidth="1"/>
    <col min="2783" max="2783" width="11.140625" style="16" customWidth="1"/>
    <col min="2784" max="2785" width="9.7109375" style="16" customWidth="1"/>
    <col min="2786" max="2786" width="12" style="16" bestFit="1" customWidth="1"/>
    <col min="2787" max="2787" width="10.7109375" style="16" customWidth="1"/>
    <col min="2788" max="2788" width="12.140625" style="16" customWidth="1"/>
    <col min="2789" max="2789" width="10.5703125" style="16" customWidth="1"/>
    <col min="2790" max="2790" width="10.7109375" style="16" customWidth="1"/>
    <col min="2791" max="2791" width="12.85546875" style="16" customWidth="1"/>
    <col min="2792" max="2792" width="12.28515625" style="16" customWidth="1"/>
    <col min="2793" max="2793" width="12.42578125" style="16" customWidth="1"/>
    <col min="2794" max="2794" width="12" style="16" customWidth="1"/>
    <col min="2795" max="2795" width="10.85546875" style="16" bestFit="1" customWidth="1"/>
    <col min="2796" max="2796" width="13.42578125" style="16" customWidth="1"/>
    <col min="2797" max="2797" width="11.85546875" style="16" customWidth="1"/>
    <col min="2798" max="2798" width="12.5703125" style="16" customWidth="1"/>
    <col min="2799" max="3024" width="9.140625" style="16"/>
    <col min="3025" max="3025" width="1.42578125" style="16" customWidth="1"/>
    <col min="3026" max="3026" width="0" style="16" hidden="1" customWidth="1"/>
    <col min="3027" max="3027" width="50.5703125" style="16" customWidth="1"/>
    <col min="3028" max="3029" width="0" style="16" hidden="1" customWidth="1"/>
    <col min="3030" max="3030" width="15" style="16" customWidth="1"/>
    <col min="3031" max="3031" width="13.28515625" style="16" customWidth="1"/>
    <col min="3032" max="3032" width="12.42578125" style="16" customWidth="1"/>
    <col min="3033" max="3033" width="12.140625" style="16" customWidth="1"/>
    <col min="3034" max="3034" width="10.42578125" style="16" customWidth="1"/>
    <col min="3035" max="3035" width="11.85546875" style="16" customWidth="1"/>
    <col min="3036" max="3036" width="12.85546875" style="16" customWidth="1"/>
    <col min="3037" max="3037" width="11.42578125" style="16" customWidth="1"/>
    <col min="3038" max="3038" width="11.5703125" style="16" customWidth="1"/>
    <col min="3039" max="3039" width="11.140625" style="16" customWidth="1"/>
    <col min="3040" max="3041" width="9.7109375" style="16" customWidth="1"/>
    <col min="3042" max="3042" width="12" style="16" bestFit="1" customWidth="1"/>
    <col min="3043" max="3043" width="10.7109375" style="16" customWidth="1"/>
    <col min="3044" max="3044" width="12.140625" style="16" customWidth="1"/>
    <col min="3045" max="3045" width="10.5703125" style="16" customWidth="1"/>
    <col min="3046" max="3046" width="10.7109375" style="16" customWidth="1"/>
    <col min="3047" max="3047" width="12.85546875" style="16" customWidth="1"/>
    <col min="3048" max="3048" width="12.28515625" style="16" customWidth="1"/>
    <col min="3049" max="3049" width="12.42578125" style="16" customWidth="1"/>
    <col min="3050" max="3050" width="12" style="16" customWidth="1"/>
    <col min="3051" max="3051" width="10.85546875" style="16" bestFit="1" customWidth="1"/>
    <col min="3052" max="3052" width="13.42578125" style="16" customWidth="1"/>
    <col min="3053" max="3053" width="11.85546875" style="16" customWidth="1"/>
    <col min="3054" max="3054" width="12.5703125" style="16" customWidth="1"/>
    <col min="3055" max="3280" width="9.140625" style="16"/>
    <col min="3281" max="3281" width="1.42578125" style="16" customWidth="1"/>
    <col min="3282" max="3282" width="0" style="16" hidden="1" customWidth="1"/>
    <col min="3283" max="3283" width="50.5703125" style="16" customWidth="1"/>
    <col min="3284" max="3285" width="0" style="16" hidden="1" customWidth="1"/>
    <col min="3286" max="3286" width="15" style="16" customWidth="1"/>
    <col min="3287" max="3287" width="13.28515625" style="16" customWidth="1"/>
    <col min="3288" max="3288" width="12.42578125" style="16" customWidth="1"/>
    <col min="3289" max="3289" width="12.140625" style="16" customWidth="1"/>
    <col min="3290" max="3290" width="10.42578125" style="16" customWidth="1"/>
    <col min="3291" max="3291" width="11.85546875" style="16" customWidth="1"/>
    <col min="3292" max="3292" width="12.85546875" style="16" customWidth="1"/>
    <col min="3293" max="3293" width="11.42578125" style="16" customWidth="1"/>
    <col min="3294" max="3294" width="11.5703125" style="16" customWidth="1"/>
    <col min="3295" max="3295" width="11.140625" style="16" customWidth="1"/>
    <col min="3296" max="3297" width="9.7109375" style="16" customWidth="1"/>
    <col min="3298" max="3298" width="12" style="16" bestFit="1" customWidth="1"/>
    <col min="3299" max="3299" width="10.7109375" style="16" customWidth="1"/>
    <col min="3300" max="3300" width="12.140625" style="16" customWidth="1"/>
    <col min="3301" max="3301" width="10.5703125" style="16" customWidth="1"/>
    <col min="3302" max="3302" width="10.7109375" style="16" customWidth="1"/>
    <col min="3303" max="3303" width="12.85546875" style="16" customWidth="1"/>
    <col min="3304" max="3304" width="12.28515625" style="16" customWidth="1"/>
    <col min="3305" max="3305" width="12.42578125" style="16" customWidth="1"/>
    <col min="3306" max="3306" width="12" style="16" customWidth="1"/>
    <col min="3307" max="3307" width="10.85546875" style="16" bestFit="1" customWidth="1"/>
    <col min="3308" max="3308" width="13.42578125" style="16" customWidth="1"/>
    <col min="3309" max="3309" width="11.85546875" style="16" customWidth="1"/>
    <col min="3310" max="3310" width="12.5703125" style="16" customWidth="1"/>
    <col min="3311" max="3536" width="9.140625" style="16"/>
    <col min="3537" max="3537" width="1.42578125" style="16" customWidth="1"/>
    <col min="3538" max="3538" width="0" style="16" hidden="1" customWidth="1"/>
    <col min="3539" max="3539" width="50.5703125" style="16" customWidth="1"/>
    <col min="3540" max="3541" width="0" style="16" hidden="1" customWidth="1"/>
    <col min="3542" max="3542" width="15" style="16" customWidth="1"/>
    <col min="3543" max="3543" width="13.28515625" style="16" customWidth="1"/>
    <col min="3544" max="3544" width="12.42578125" style="16" customWidth="1"/>
    <col min="3545" max="3545" width="12.140625" style="16" customWidth="1"/>
    <col min="3546" max="3546" width="10.42578125" style="16" customWidth="1"/>
    <col min="3547" max="3547" width="11.85546875" style="16" customWidth="1"/>
    <col min="3548" max="3548" width="12.85546875" style="16" customWidth="1"/>
    <col min="3549" max="3549" width="11.42578125" style="16" customWidth="1"/>
    <col min="3550" max="3550" width="11.5703125" style="16" customWidth="1"/>
    <col min="3551" max="3551" width="11.140625" style="16" customWidth="1"/>
    <col min="3552" max="3553" width="9.7109375" style="16" customWidth="1"/>
    <col min="3554" max="3554" width="12" style="16" bestFit="1" customWidth="1"/>
    <col min="3555" max="3555" width="10.7109375" style="16" customWidth="1"/>
    <col min="3556" max="3556" width="12.140625" style="16" customWidth="1"/>
    <col min="3557" max="3557" width="10.5703125" style="16" customWidth="1"/>
    <col min="3558" max="3558" width="10.7109375" style="16" customWidth="1"/>
    <col min="3559" max="3559" width="12.85546875" style="16" customWidth="1"/>
    <col min="3560" max="3560" width="12.28515625" style="16" customWidth="1"/>
    <col min="3561" max="3561" width="12.42578125" style="16" customWidth="1"/>
    <col min="3562" max="3562" width="12" style="16" customWidth="1"/>
    <col min="3563" max="3563" width="10.85546875" style="16" bestFit="1" customWidth="1"/>
    <col min="3564" max="3564" width="13.42578125" style="16" customWidth="1"/>
    <col min="3565" max="3565" width="11.85546875" style="16" customWidth="1"/>
    <col min="3566" max="3566" width="12.5703125" style="16" customWidth="1"/>
    <col min="3567" max="3792" width="9.140625" style="16"/>
    <col min="3793" max="3793" width="1.42578125" style="16" customWidth="1"/>
    <col min="3794" max="3794" width="0" style="16" hidden="1" customWidth="1"/>
    <col min="3795" max="3795" width="50.5703125" style="16" customWidth="1"/>
    <col min="3796" max="3797" width="0" style="16" hidden="1" customWidth="1"/>
    <col min="3798" max="3798" width="15" style="16" customWidth="1"/>
    <col min="3799" max="3799" width="13.28515625" style="16" customWidth="1"/>
    <col min="3800" max="3800" width="12.42578125" style="16" customWidth="1"/>
    <col min="3801" max="3801" width="12.140625" style="16" customWidth="1"/>
    <col min="3802" max="3802" width="10.42578125" style="16" customWidth="1"/>
    <col min="3803" max="3803" width="11.85546875" style="16" customWidth="1"/>
    <col min="3804" max="3804" width="12.85546875" style="16" customWidth="1"/>
    <col min="3805" max="3805" width="11.42578125" style="16" customWidth="1"/>
    <col min="3806" max="3806" width="11.5703125" style="16" customWidth="1"/>
    <col min="3807" max="3807" width="11.140625" style="16" customWidth="1"/>
    <col min="3808" max="3809" width="9.7109375" style="16" customWidth="1"/>
    <col min="3810" max="3810" width="12" style="16" bestFit="1" customWidth="1"/>
    <col min="3811" max="3811" width="10.7109375" style="16" customWidth="1"/>
    <col min="3812" max="3812" width="12.140625" style="16" customWidth="1"/>
    <col min="3813" max="3813" width="10.5703125" style="16" customWidth="1"/>
    <col min="3814" max="3814" width="10.7109375" style="16" customWidth="1"/>
    <col min="3815" max="3815" width="12.85546875" style="16" customWidth="1"/>
    <col min="3816" max="3816" width="12.28515625" style="16" customWidth="1"/>
    <col min="3817" max="3817" width="12.42578125" style="16" customWidth="1"/>
    <col min="3818" max="3818" width="12" style="16" customWidth="1"/>
    <col min="3819" max="3819" width="10.85546875" style="16" bestFit="1" customWidth="1"/>
    <col min="3820" max="3820" width="13.42578125" style="16" customWidth="1"/>
    <col min="3821" max="3821" width="11.85546875" style="16" customWidth="1"/>
    <col min="3822" max="3822" width="12.5703125" style="16" customWidth="1"/>
    <col min="3823" max="4048" width="9.140625" style="16"/>
    <col min="4049" max="4049" width="1.42578125" style="16" customWidth="1"/>
    <col min="4050" max="4050" width="0" style="16" hidden="1" customWidth="1"/>
    <col min="4051" max="4051" width="50.5703125" style="16" customWidth="1"/>
    <col min="4052" max="4053" width="0" style="16" hidden="1" customWidth="1"/>
    <col min="4054" max="4054" width="15" style="16" customWidth="1"/>
    <col min="4055" max="4055" width="13.28515625" style="16" customWidth="1"/>
    <col min="4056" max="4056" width="12.42578125" style="16" customWidth="1"/>
    <col min="4057" max="4057" width="12.140625" style="16" customWidth="1"/>
    <col min="4058" max="4058" width="10.42578125" style="16" customWidth="1"/>
    <col min="4059" max="4059" width="11.85546875" style="16" customWidth="1"/>
    <col min="4060" max="4060" width="12.85546875" style="16" customWidth="1"/>
    <col min="4061" max="4061" width="11.42578125" style="16" customWidth="1"/>
    <col min="4062" max="4062" width="11.5703125" style="16" customWidth="1"/>
    <col min="4063" max="4063" width="11.140625" style="16" customWidth="1"/>
    <col min="4064" max="4065" width="9.7109375" style="16" customWidth="1"/>
    <col min="4066" max="4066" width="12" style="16" bestFit="1" customWidth="1"/>
    <col min="4067" max="4067" width="10.7109375" style="16" customWidth="1"/>
    <col min="4068" max="4068" width="12.140625" style="16" customWidth="1"/>
    <col min="4069" max="4069" width="10.5703125" style="16" customWidth="1"/>
    <col min="4070" max="4070" width="10.7109375" style="16" customWidth="1"/>
    <col min="4071" max="4071" width="12.85546875" style="16" customWidth="1"/>
    <col min="4072" max="4072" width="12.28515625" style="16" customWidth="1"/>
    <col min="4073" max="4073" width="12.42578125" style="16" customWidth="1"/>
    <col min="4074" max="4074" width="12" style="16" customWidth="1"/>
    <col min="4075" max="4075" width="10.85546875" style="16" bestFit="1" customWidth="1"/>
    <col min="4076" max="4076" width="13.42578125" style="16" customWidth="1"/>
    <col min="4077" max="4077" width="11.85546875" style="16" customWidth="1"/>
    <col min="4078" max="4078" width="12.5703125" style="16" customWidth="1"/>
    <col min="4079" max="4304" width="9.140625" style="16"/>
    <col min="4305" max="4305" width="1.42578125" style="16" customWidth="1"/>
    <col min="4306" max="4306" width="0" style="16" hidden="1" customWidth="1"/>
    <col min="4307" max="4307" width="50.5703125" style="16" customWidth="1"/>
    <col min="4308" max="4309" width="0" style="16" hidden="1" customWidth="1"/>
    <col min="4310" max="4310" width="15" style="16" customWidth="1"/>
    <col min="4311" max="4311" width="13.28515625" style="16" customWidth="1"/>
    <col min="4312" max="4312" width="12.42578125" style="16" customWidth="1"/>
    <col min="4313" max="4313" width="12.140625" style="16" customWidth="1"/>
    <col min="4314" max="4314" width="10.42578125" style="16" customWidth="1"/>
    <col min="4315" max="4315" width="11.85546875" style="16" customWidth="1"/>
    <col min="4316" max="4316" width="12.85546875" style="16" customWidth="1"/>
    <col min="4317" max="4317" width="11.42578125" style="16" customWidth="1"/>
    <col min="4318" max="4318" width="11.5703125" style="16" customWidth="1"/>
    <col min="4319" max="4319" width="11.140625" style="16" customWidth="1"/>
    <col min="4320" max="4321" width="9.7109375" style="16" customWidth="1"/>
    <col min="4322" max="4322" width="12" style="16" bestFit="1" customWidth="1"/>
    <col min="4323" max="4323" width="10.7109375" style="16" customWidth="1"/>
    <col min="4324" max="4324" width="12.140625" style="16" customWidth="1"/>
    <col min="4325" max="4325" width="10.5703125" style="16" customWidth="1"/>
    <col min="4326" max="4326" width="10.7109375" style="16" customWidth="1"/>
    <col min="4327" max="4327" width="12.85546875" style="16" customWidth="1"/>
    <col min="4328" max="4328" width="12.28515625" style="16" customWidth="1"/>
    <col min="4329" max="4329" width="12.42578125" style="16" customWidth="1"/>
    <col min="4330" max="4330" width="12" style="16" customWidth="1"/>
    <col min="4331" max="4331" width="10.85546875" style="16" bestFit="1" customWidth="1"/>
    <col min="4332" max="4332" width="13.42578125" style="16" customWidth="1"/>
    <col min="4333" max="4333" width="11.85546875" style="16" customWidth="1"/>
    <col min="4334" max="4334" width="12.5703125" style="16" customWidth="1"/>
    <col min="4335" max="4560" width="9.140625" style="16"/>
    <col min="4561" max="4561" width="1.42578125" style="16" customWidth="1"/>
    <col min="4562" max="4562" width="0" style="16" hidden="1" customWidth="1"/>
    <col min="4563" max="4563" width="50.5703125" style="16" customWidth="1"/>
    <col min="4564" max="4565" width="0" style="16" hidden="1" customWidth="1"/>
    <col min="4566" max="4566" width="15" style="16" customWidth="1"/>
    <col min="4567" max="4567" width="13.28515625" style="16" customWidth="1"/>
    <col min="4568" max="4568" width="12.42578125" style="16" customWidth="1"/>
    <col min="4569" max="4569" width="12.140625" style="16" customWidth="1"/>
    <col min="4570" max="4570" width="10.42578125" style="16" customWidth="1"/>
    <col min="4571" max="4571" width="11.85546875" style="16" customWidth="1"/>
    <col min="4572" max="4572" width="12.85546875" style="16" customWidth="1"/>
    <col min="4573" max="4573" width="11.42578125" style="16" customWidth="1"/>
    <col min="4574" max="4574" width="11.5703125" style="16" customWidth="1"/>
    <col min="4575" max="4575" width="11.140625" style="16" customWidth="1"/>
    <col min="4576" max="4577" width="9.7109375" style="16" customWidth="1"/>
    <col min="4578" max="4578" width="12" style="16" bestFit="1" customWidth="1"/>
    <col min="4579" max="4579" width="10.7109375" style="16" customWidth="1"/>
    <col min="4580" max="4580" width="12.140625" style="16" customWidth="1"/>
    <col min="4581" max="4581" width="10.5703125" style="16" customWidth="1"/>
    <col min="4582" max="4582" width="10.7109375" style="16" customWidth="1"/>
    <col min="4583" max="4583" width="12.85546875" style="16" customWidth="1"/>
    <col min="4584" max="4584" width="12.28515625" style="16" customWidth="1"/>
    <col min="4585" max="4585" width="12.42578125" style="16" customWidth="1"/>
    <col min="4586" max="4586" width="12" style="16" customWidth="1"/>
    <col min="4587" max="4587" width="10.85546875" style="16" bestFit="1" customWidth="1"/>
    <col min="4588" max="4588" width="13.42578125" style="16" customWidth="1"/>
    <col min="4589" max="4589" width="11.85546875" style="16" customWidth="1"/>
    <col min="4590" max="4590" width="12.5703125" style="16" customWidth="1"/>
    <col min="4591" max="4816" width="9.140625" style="16"/>
    <col min="4817" max="4817" width="1.42578125" style="16" customWidth="1"/>
    <col min="4818" max="4818" width="0" style="16" hidden="1" customWidth="1"/>
    <col min="4819" max="4819" width="50.5703125" style="16" customWidth="1"/>
    <col min="4820" max="4821" width="0" style="16" hidden="1" customWidth="1"/>
    <col min="4822" max="4822" width="15" style="16" customWidth="1"/>
    <col min="4823" max="4823" width="13.28515625" style="16" customWidth="1"/>
    <col min="4824" max="4824" width="12.42578125" style="16" customWidth="1"/>
    <col min="4825" max="4825" width="12.140625" style="16" customWidth="1"/>
    <col min="4826" max="4826" width="10.42578125" style="16" customWidth="1"/>
    <col min="4827" max="4827" width="11.85546875" style="16" customWidth="1"/>
    <col min="4828" max="4828" width="12.85546875" style="16" customWidth="1"/>
    <col min="4829" max="4829" width="11.42578125" style="16" customWidth="1"/>
    <col min="4830" max="4830" width="11.5703125" style="16" customWidth="1"/>
    <col min="4831" max="4831" width="11.140625" style="16" customWidth="1"/>
    <col min="4832" max="4833" width="9.7109375" style="16" customWidth="1"/>
    <col min="4834" max="4834" width="12" style="16" bestFit="1" customWidth="1"/>
    <col min="4835" max="4835" width="10.7109375" style="16" customWidth="1"/>
    <col min="4836" max="4836" width="12.140625" style="16" customWidth="1"/>
    <col min="4837" max="4837" width="10.5703125" style="16" customWidth="1"/>
    <col min="4838" max="4838" width="10.7109375" style="16" customWidth="1"/>
    <col min="4839" max="4839" width="12.85546875" style="16" customWidth="1"/>
    <col min="4840" max="4840" width="12.28515625" style="16" customWidth="1"/>
    <col min="4841" max="4841" width="12.42578125" style="16" customWidth="1"/>
    <col min="4842" max="4842" width="12" style="16" customWidth="1"/>
    <col min="4843" max="4843" width="10.85546875" style="16" bestFit="1" customWidth="1"/>
    <col min="4844" max="4844" width="13.42578125" style="16" customWidth="1"/>
    <col min="4845" max="4845" width="11.85546875" style="16" customWidth="1"/>
    <col min="4846" max="4846" width="12.5703125" style="16" customWidth="1"/>
    <col min="4847" max="5072" width="9.140625" style="16"/>
    <col min="5073" max="5073" width="1.42578125" style="16" customWidth="1"/>
    <col min="5074" max="5074" width="0" style="16" hidden="1" customWidth="1"/>
    <col min="5075" max="5075" width="50.5703125" style="16" customWidth="1"/>
    <col min="5076" max="5077" width="0" style="16" hidden="1" customWidth="1"/>
    <col min="5078" max="5078" width="15" style="16" customWidth="1"/>
    <col min="5079" max="5079" width="13.28515625" style="16" customWidth="1"/>
    <col min="5080" max="5080" width="12.42578125" style="16" customWidth="1"/>
    <col min="5081" max="5081" width="12.140625" style="16" customWidth="1"/>
    <col min="5082" max="5082" width="10.42578125" style="16" customWidth="1"/>
    <col min="5083" max="5083" width="11.85546875" style="16" customWidth="1"/>
    <col min="5084" max="5084" width="12.85546875" style="16" customWidth="1"/>
    <col min="5085" max="5085" width="11.42578125" style="16" customWidth="1"/>
    <col min="5086" max="5086" width="11.5703125" style="16" customWidth="1"/>
    <col min="5087" max="5087" width="11.140625" style="16" customWidth="1"/>
    <col min="5088" max="5089" width="9.7109375" style="16" customWidth="1"/>
    <col min="5090" max="5090" width="12" style="16" bestFit="1" customWidth="1"/>
    <col min="5091" max="5091" width="10.7109375" style="16" customWidth="1"/>
    <col min="5092" max="5092" width="12.140625" style="16" customWidth="1"/>
    <col min="5093" max="5093" width="10.5703125" style="16" customWidth="1"/>
    <col min="5094" max="5094" width="10.7109375" style="16" customWidth="1"/>
    <col min="5095" max="5095" width="12.85546875" style="16" customWidth="1"/>
    <col min="5096" max="5096" width="12.28515625" style="16" customWidth="1"/>
    <col min="5097" max="5097" width="12.42578125" style="16" customWidth="1"/>
    <col min="5098" max="5098" width="12" style="16" customWidth="1"/>
    <col min="5099" max="5099" width="10.85546875" style="16" bestFit="1" customWidth="1"/>
    <col min="5100" max="5100" width="13.42578125" style="16" customWidth="1"/>
    <col min="5101" max="5101" width="11.85546875" style="16" customWidth="1"/>
    <col min="5102" max="5102" width="12.5703125" style="16" customWidth="1"/>
    <col min="5103" max="5328" width="9.140625" style="16"/>
    <col min="5329" max="5329" width="1.42578125" style="16" customWidth="1"/>
    <col min="5330" max="5330" width="0" style="16" hidden="1" customWidth="1"/>
    <col min="5331" max="5331" width="50.5703125" style="16" customWidth="1"/>
    <col min="5332" max="5333" width="0" style="16" hidden="1" customWidth="1"/>
    <col min="5334" max="5334" width="15" style="16" customWidth="1"/>
    <col min="5335" max="5335" width="13.28515625" style="16" customWidth="1"/>
    <col min="5336" max="5336" width="12.42578125" style="16" customWidth="1"/>
    <col min="5337" max="5337" width="12.140625" style="16" customWidth="1"/>
    <col min="5338" max="5338" width="10.42578125" style="16" customWidth="1"/>
    <col min="5339" max="5339" width="11.85546875" style="16" customWidth="1"/>
    <col min="5340" max="5340" width="12.85546875" style="16" customWidth="1"/>
    <col min="5341" max="5341" width="11.42578125" style="16" customWidth="1"/>
    <col min="5342" max="5342" width="11.5703125" style="16" customWidth="1"/>
    <col min="5343" max="5343" width="11.140625" style="16" customWidth="1"/>
    <col min="5344" max="5345" width="9.7109375" style="16" customWidth="1"/>
    <col min="5346" max="5346" width="12" style="16" bestFit="1" customWidth="1"/>
    <col min="5347" max="5347" width="10.7109375" style="16" customWidth="1"/>
    <col min="5348" max="5348" width="12.140625" style="16" customWidth="1"/>
    <col min="5349" max="5349" width="10.5703125" style="16" customWidth="1"/>
    <col min="5350" max="5350" width="10.7109375" style="16" customWidth="1"/>
    <col min="5351" max="5351" width="12.85546875" style="16" customWidth="1"/>
    <col min="5352" max="5352" width="12.28515625" style="16" customWidth="1"/>
    <col min="5353" max="5353" width="12.42578125" style="16" customWidth="1"/>
    <col min="5354" max="5354" width="12" style="16" customWidth="1"/>
    <col min="5355" max="5355" width="10.85546875" style="16" bestFit="1" customWidth="1"/>
    <col min="5356" max="5356" width="13.42578125" style="16" customWidth="1"/>
    <col min="5357" max="5357" width="11.85546875" style="16" customWidth="1"/>
    <col min="5358" max="5358" width="12.5703125" style="16" customWidth="1"/>
    <col min="5359" max="5584" width="9.140625" style="16"/>
    <col min="5585" max="5585" width="1.42578125" style="16" customWidth="1"/>
    <col min="5586" max="5586" width="0" style="16" hidden="1" customWidth="1"/>
    <col min="5587" max="5587" width="50.5703125" style="16" customWidth="1"/>
    <col min="5588" max="5589" width="0" style="16" hidden="1" customWidth="1"/>
    <col min="5590" max="5590" width="15" style="16" customWidth="1"/>
    <col min="5591" max="5591" width="13.28515625" style="16" customWidth="1"/>
    <col min="5592" max="5592" width="12.42578125" style="16" customWidth="1"/>
    <col min="5593" max="5593" width="12.140625" style="16" customWidth="1"/>
    <col min="5594" max="5594" width="10.42578125" style="16" customWidth="1"/>
    <col min="5595" max="5595" width="11.85546875" style="16" customWidth="1"/>
    <col min="5596" max="5596" width="12.85546875" style="16" customWidth="1"/>
    <col min="5597" max="5597" width="11.42578125" style="16" customWidth="1"/>
    <col min="5598" max="5598" width="11.5703125" style="16" customWidth="1"/>
    <col min="5599" max="5599" width="11.140625" style="16" customWidth="1"/>
    <col min="5600" max="5601" width="9.7109375" style="16" customWidth="1"/>
    <col min="5602" max="5602" width="12" style="16" bestFit="1" customWidth="1"/>
    <col min="5603" max="5603" width="10.7109375" style="16" customWidth="1"/>
    <col min="5604" max="5604" width="12.140625" style="16" customWidth="1"/>
    <col min="5605" max="5605" width="10.5703125" style="16" customWidth="1"/>
    <col min="5606" max="5606" width="10.7109375" style="16" customWidth="1"/>
    <col min="5607" max="5607" width="12.85546875" style="16" customWidth="1"/>
    <col min="5608" max="5608" width="12.28515625" style="16" customWidth="1"/>
    <col min="5609" max="5609" width="12.42578125" style="16" customWidth="1"/>
    <col min="5610" max="5610" width="12" style="16" customWidth="1"/>
    <col min="5611" max="5611" width="10.85546875" style="16" bestFit="1" customWidth="1"/>
    <col min="5612" max="5612" width="13.42578125" style="16" customWidth="1"/>
    <col min="5613" max="5613" width="11.85546875" style="16" customWidth="1"/>
    <col min="5614" max="5614" width="12.5703125" style="16" customWidth="1"/>
    <col min="5615" max="5840" width="9.140625" style="16"/>
    <col min="5841" max="5841" width="1.42578125" style="16" customWidth="1"/>
    <col min="5842" max="5842" width="0" style="16" hidden="1" customWidth="1"/>
    <col min="5843" max="5843" width="50.5703125" style="16" customWidth="1"/>
    <col min="5844" max="5845" width="0" style="16" hidden="1" customWidth="1"/>
    <col min="5846" max="5846" width="15" style="16" customWidth="1"/>
    <col min="5847" max="5847" width="13.28515625" style="16" customWidth="1"/>
    <col min="5848" max="5848" width="12.42578125" style="16" customWidth="1"/>
    <col min="5849" max="5849" width="12.140625" style="16" customWidth="1"/>
    <col min="5850" max="5850" width="10.42578125" style="16" customWidth="1"/>
    <col min="5851" max="5851" width="11.85546875" style="16" customWidth="1"/>
    <col min="5852" max="5852" width="12.85546875" style="16" customWidth="1"/>
    <col min="5853" max="5853" width="11.42578125" style="16" customWidth="1"/>
    <col min="5854" max="5854" width="11.5703125" style="16" customWidth="1"/>
    <col min="5855" max="5855" width="11.140625" style="16" customWidth="1"/>
    <col min="5856" max="5857" width="9.7109375" style="16" customWidth="1"/>
    <col min="5858" max="5858" width="12" style="16" bestFit="1" customWidth="1"/>
    <col min="5859" max="5859" width="10.7109375" style="16" customWidth="1"/>
    <col min="5860" max="5860" width="12.140625" style="16" customWidth="1"/>
    <col min="5861" max="5861" width="10.5703125" style="16" customWidth="1"/>
    <col min="5862" max="5862" width="10.7109375" style="16" customWidth="1"/>
    <col min="5863" max="5863" width="12.85546875" style="16" customWidth="1"/>
    <col min="5864" max="5864" width="12.28515625" style="16" customWidth="1"/>
    <col min="5865" max="5865" width="12.42578125" style="16" customWidth="1"/>
    <col min="5866" max="5866" width="12" style="16" customWidth="1"/>
    <col min="5867" max="5867" width="10.85546875" style="16" bestFit="1" customWidth="1"/>
    <col min="5868" max="5868" width="13.42578125" style="16" customWidth="1"/>
    <col min="5869" max="5869" width="11.85546875" style="16" customWidth="1"/>
    <col min="5870" max="5870" width="12.5703125" style="16" customWidth="1"/>
    <col min="5871" max="6096" width="9.140625" style="16"/>
    <col min="6097" max="6097" width="1.42578125" style="16" customWidth="1"/>
    <col min="6098" max="6098" width="0" style="16" hidden="1" customWidth="1"/>
    <col min="6099" max="6099" width="50.5703125" style="16" customWidth="1"/>
    <col min="6100" max="6101" width="0" style="16" hidden="1" customWidth="1"/>
    <col min="6102" max="6102" width="15" style="16" customWidth="1"/>
    <col min="6103" max="6103" width="13.28515625" style="16" customWidth="1"/>
    <col min="6104" max="6104" width="12.42578125" style="16" customWidth="1"/>
    <col min="6105" max="6105" width="12.140625" style="16" customWidth="1"/>
    <col min="6106" max="6106" width="10.42578125" style="16" customWidth="1"/>
    <col min="6107" max="6107" width="11.85546875" style="16" customWidth="1"/>
    <col min="6108" max="6108" width="12.85546875" style="16" customWidth="1"/>
    <col min="6109" max="6109" width="11.42578125" style="16" customWidth="1"/>
    <col min="6110" max="6110" width="11.5703125" style="16" customWidth="1"/>
    <col min="6111" max="6111" width="11.140625" style="16" customWidth="1"/>
    <col min="6112" max="6113" width="9.7109375" style="16" customWidth="1"/>
    <col min="6114" max="6114" width="12" style="16" bestFit="1" customWidth="1"/>
    <col min="6115" max="6115" width="10.7109375" style="16" customWidth="1"/>
    <col min="6116" max="6116" width="12.140625" style="16" customWidth="1"/>
    <col min="6117" max="6117" width="10.5703125" style="16" customWidth="1"/>
    <col min="6118" max="6118" width="10.7109375" style="16" customWidth="1"/>
    <col min="6119" max="6119" width="12.85546875" style="16" customWidth="1"/>
    <col min="6120" max="6120" width="12.28515625" style="16" customWidth="1"/>
    <col min="6121" max="6121" width="12.42578125" style="16" customWidth="1"/>
    <col min="6122" max="6122" width="12" style="16" customWidth="1"/>
    <col min="6123" max="6123" width="10.85546875" style="16" bestFit="1" customWidth="1"/>
    <col min="6124" max="6124" width="13.42578125" style="16" customWidth="1"/>
    <col min="6125" max="6125" width="11.85546875" style="16" customWidth="1"/>
    <col min="6126" max="6126" width="12.5703125" style="16" customWidth="1"/>
    <col min="6127" max="6352" width="9.140625" style="16"/>
    <col min="6353" max="6353" width="1.42578125" style="16" customWidth="1"/>
    <col min="6354" max="6354" width="0" style="16" hidden="1" customWidth="1"/>
    <col min="6355" max="6355" width="50.5703125" style="16" customWidth="1"/>
    <col min="6356" max="6357" width="0" style="16" hidden="1" customWidth="1"/>
    <col min="6358" max="6358" width="15" style="16" customWidth="1"/>
    <col min="6359" max="6359" width="13.28515625" style="16" customWidth="1"/>
    <col min="6360" max="6360" width="12.42578125" style="16" customWidth="1"/>
    <col min="6361" max="6361" width="12.140625" style="16" customWidth="1"/>
    <col min="6362" max="6362" width="10.42578125" style="16" customWidth="1"/>
    <col min="6363" max="6363" width="11.85546875" style="16" customWidth="1"/>
    <col min="6364" max="6364" width="12.85546875" style="16" customWidth="1"/>
    <col min="6365" max="6365" width="11.42578125" style="16" customWidth="1"/>
    <col min="6366" max="6366" width="11.5703125" style="16" customWidth="1"/>
    <col min="6367" max="6367" width="11.140625" style="16" customWidth="1"/>
    <col min="6368" max="6369" width="9.7109375" style="16" customWidth="1"/>
    <col min="6370" max="6370" width="12" style="16" bestFit="1" customWidth="1"/>
    <col min="6371" max="6371" width="10.7109375" style="16" customWidth="1"/>
    <col min="6372" max="6372" width="12.140625" style="16" customWidth="1"/>
    <col min="6373" max="6373" width="10.5703125" style="16" customWidth="1"/>
    <col min="6374" max="6374" width="10.7109375" style="16" customWidth="1"/>
    <col min="6375" max="6375" width="12.85546875" style="16" customWidth="1"/>
    <col min="6376" max="6376" width="12.28515625" style="16" customWidth="1"/>
    <col min="6377" max="6377" width="12.42578125" style="16" customWidth="1"/>
    <col min="6378" max="6378" width="12" style="16" customWidth="1"/>
    <col min="6379" max="6379" width="10.85546875" style="16" bestFit="1" customWidth="1"/>
    <col min="6380" max="6380" width="13.42578125" style="16" customWidth="1"/>
    <col min="6381" max="6381" width="11.85546875" style="16" customWidth="1"/>
    <col min="6382" max="6382" width="12.5703125" style="16" customWidth="1"/>
    <col min="6383" max="6608" width="9.140625" style="16"/>
    <col min="6609" max="6609" width="1.42578125" style="16" customWidth="1"/>
    <col min="6610" max="6610" width="0" style="16" hidden="1" customWidth="1"/>
    <col min="6611" max="6611" width="50.5703125" style="16" customWidth="1"/>
    <col min="6612" max="6613" width="0" style="16" hidden="1" customWidth="1"/>
    <col min="6614" max="6614" width="15" style="16" customWidth="1"/>
    <col min="6615" max="6615" width="13.28515625" style="16" customWidth="1"/>
    <col min="6616" max="6616" width="12.42578125" style="16" customWidth="1"/>
    <col min="6617" max="6617" width="12.140625" style="16" customWidth="1"/>
    <col min="6618" max="6618" width="10.42578125" style="16" customWidth="1"/>
    <col min="6619" max="6619" width="11.85546875" style="16" customWidth="1"/>
    <col min="6620" max="6620" width="12.85546875" style="16" customWidth="1"/>
    <col min="6621" max="6621" width="11.42578125" style="16" customWidth="1"/>
    <col min="6622" max="6622" width="11.5703125" style="16" customWidth="1"/>
    <col min="6623" max="6623" width="11.140625" style="16" customWidth="1"/>
    <col min="6624" max="6625" width="9.7109375" style="16" customWidth="1"/>
    <col min="6626" max="6626" width="12" style="16" bestFit="1" customWidth="1"/>
    <col min="6627" max="6627" width="10.7109375" style="16" customWidth="1"/>
    <col min="6628" max="6628" width="12.140625" style="16" customWidth="1"/>
    <col min="6629" max="6629" width="10.5703125" style="16" customWidth="1"/>
    <col min="6630" max="6630" width="10.7109375" style="16" customWidth="1"/>
    <col min="6631" max="6631" width="12.85546875" style="16" customWidth="1"/>
    <col min="6632" max="6632" width="12.28515625" style="16" customWidth="1"/>
    <col min="6633" max="6633" width="12.42578125" style="16" customWidth="1"/>
    <col min="6634" max="6634" width="12" style="16" customWidth="1"/>
    <col min="6635" max="6635" width="10.85546875" style="16" bestFit="1" customWidth="1"/>
    <col min="6636" max="6636" width="13.42578125" style="16" customWidth="1"/>
    <col min="6637" max="6637" width="11.85546875" style="16" customWidth="1"/>
    <col min="6638" max="6638" width="12.5703125" style="16" customWidth="1"/>
    <col min="6639" max="6864" width="9.140625" style="16"/>
    <col min="6865" max="6865" width="1.42578125" style="16" customWidth="1"/>
    <col min="6866" max="6866" width="0" style="16" hidden="1" customWidth="1"/>
    <col min="6867" max="6867" width="50.5703125" style="16" customWidth="1"/>
    <col min="6868" max="6869" width="0" style="16" hidden="1" customWidth="1"/>
    <col min="6870" max="6870" width="15" style="16" customWidth="1"/>
    <col min="6871" max="6871" width="13.28515625" style="16" customWidth="1"/>
    <col min="6872" max="6872" width="12.42578125" style="16" customWidth="1"/>
    <col min="6873" max="6873" width="12.140625" style="16" customWidth="1"/>
    <col min="6874" max="6874" width="10.42578125" style="16" customWidth="1"/>
    <col min="6875" max="6875" width="11.85546875" style="16" customWidth="1"/>
    <col min="6876" max="6876" width="12.85546875" style="16" customWidth="1"/>
    <col min="6877" max="6877" width="11.42578125" style="16" customWidth="1"/>
    <col min="6878" max="6878" width="11.5703125" style="16" customWidth="1"/>
    <col min="6879" max="6879" width="11.140625" style="16" customWidth="1"/>
    <col min="6880" max="6881" width="9.7109375" style="16" customWidth="1"/>
    <col min="6882" max="6882" width="12" style="16" bestFit="1" customWidth="1"/>
    <col min="6883" max="6883" width="10.7109375" style="16" customWidth="1"/>
    <col min="6884" max="6884" width="12.140625" style="16" customWidth="1"/>
    <col min="6885" max="6885" width="10.5703125" style="16" customWidth="1"/>
    <col min="6886" max="6886" width="10.7109375" style="16" customWidth="1"/>
    <col min="6887" max="6887" width="12.85546875" style="16" customWidth="1"/>
    <col min="6888" max="6888" width="12.28515625" style="16" customWidth="1"/>
    <col min="6889" max="6889" width="12.42578125" style="16" customWidth="1"/>
    <col min="6890" max="6890" width="12" style="16" customWidth="1"/>
    <col min="6891" max="6891" width="10.85546875" style="16" bestFit="1" customWidth="1"/>
    <col min="6892" max="6892" width="13.42578125" style="16" customWidth="1"/>
    <col min="6893" max="6893" width="11.85546875" style="16" customWidth="1"/>
    <col min="6894" max="6894" width="12.5703125" style="16" customWidth="1"/>
    <col min="6895" max="7120" width="9.140625" style="16"/>
    <col min="7121" max="7121" width="1.42578125" style="16" customWidth="1"/>
    <col min="7122" max="7122" width="0" style="16" hidden="1" customWidth="1"/>
    <col min="7123" max="7123" width="50.5703125" style="16" customWidth="1"/>
    <col min="7124" max="7125" width="0" style="16" hidden="1" customWidth="1"/>
    <col min="7126" max="7126" width="15" style="16" customWidth="1"/>
    <col min="7127" max="7127" width="13.28515625" style="16" customWidth="1"/>
    <col min="7128" max="7128" width="12.42578125" style="16" customWidth="1"/>
    <col min="7129" max="7129" width="12.140625" style="16" customWidth="1"/>
    <col min="7130" max="7130" width="10.42578125" style="16" customWidth="1"/>
    <col min="7131" max="7131" width="11.85546875" style="16" customWidth="1"/>
    <col min="7132" max="7132" width="12.85546875" style="16" customWidth="1"/>
    <col min="7133" max="7133" width="11.42578125" style="16" customWidth="1"/>
    <col min="7134" max="7134" width="11.5703125" style="16" customWidth="1"/>
    <col min="7135" max="7135" width="11.140625" style="16" customWidth="1"/>
    <col min="7136" max="7137" width="9.7109375" style="16" customWidth="1"/>
    <col min="7138" max="7138" width="12" style="16" bestFit="1" customWidth="1"/>
    <col min="7139" max="7139" width="10.7109375" style="16" customWidth="1"/>
    <col min="7140" max="7140" width="12.140625" style="16" customWidth="1"/>
    <col min="7141" max="7141" width="10.5703125" style="16" customWidth="1"/>
    <col min="7142" max="7142" width="10.7109375" style="16" customWidth="1"/>
    <col min="7143" max="7143" width="12.85546875" style="16" customWidth="1"/>
    <col min="7144" max="7144" width="12.28515625" style="16" customWidth="1"/>
    <col min="7145" max="7145" width="12.42578125" style="16" customWidth="1"/>
    <col min="7146" max="7146" width="12" style="16" customWidth="1"/>
    <col min="7147" max="7147" width="10.85546875" style="16" bestFit="1" customWidth="1"/>
    <col min="7148" max="7148" width="13.42578125" style="16" customWidth="1"/>
    <col min="7149" max="7149" width="11.85546875" style="16" customWidth="1"/>
    <col min="7150" max="7150" width="12.5703125" style="16" customWidth="1"/>
    <col min="7151" max="7376" width="9.140625" style="16"/>
    <col min="7377" max="7377" width="1.42578125" style="16" customWidth="1"/>
    <col min="7378" max="7378" width="0" style="16" hidden="1" customWidth="1"/>
    <col min="7379" max="7379" width="50.5703125" style="16" customWidth="1"/>
    <col min="7380" max="7381" width="0" style="16" hidden="1" customWidth="1"/>
    <col min="7382" max="7382" width="15" style="16" customWidth="1"/>
    <col min="7383" max="7383" width="13.28515625" style="16" customWidth="1"/>
    <col min="7384" max="7384" width="12.42578125" style="16" customWidth="1"/>
    <col min="7385" max="7385" width="12.140625" style="16" customWidth="1"/>
    <col min="7386" max="7386" width="10.42578125" style="16" customWidth="1"/>
    <col min="7387" max="7387" width="11.85546875" style="16" customWidth="1"/>
    <col min="7388" max="7388" width="12.85546875" style="16" customWidth="1"/>
    <col min="7389" max="7389" width="11.42578125" style="16" customWidth="1"/>
    <col min="7390" max="7390" width="11.5703125" style="16" customWidth="1"/>
    <col min="7391" max="7391" width="11.140625" style="16" customWidth="1"/>
    <col min="7392" max="7393" width="9.7109375" style="16" customWidth="1"/>
    <col min="7394" max="7394" width="12" style="16" bestFit="1" customWidth="1"/>
    <col min="7395" max="7395" width="10.7109375" style="16" customWidth="1"/>
    <col min="7396" max="7396" width="12.140625" style="16" customWidth="1"/>
    <col min="7397" max="7397" width="10.5703125" style="16" customWidth="1"/>
    <col min="7398" max="7398" width="10.7109375" style="16" customWidth="1"/>
    <col min="7399" max="7399" width="12.85546875" style="16" customWidth="1"/>
    <col min="7400" max="7400" width="12.28515625" style="16" customWidth="1"/>
    <col min="7401" max="7401" width="12.42578125" style="16" customWidth="1"/>
    <col min="7402" max="7402" width="12" style="16" customWidth="1"/>
    <col min="7403" max="7403" width="10.85546875" style="16" bestFit="1" customWidth="1"/>
    <col min="7404" max="7404" width="13.42578125" style="16" customWidth="1"/>
    <col min="7405" max="7405" width="11.85546875" style="16" customWidth="1"/>
    <col min="7406" max="7406" width="12.5703125" style="16" customWidth="1"/>
    <col min="7407" max="7632" width="9.140625" style="16"/>
    <col min="7633" max="7633" width="1.42578125" style="16" customWidth="1"/>
    <col min="7634" max="7634" width="0" style="16" hidden="1" customWidth="1"/>
    <col min="7635" max="7635" width="50.5703125" style="16" customWidth="1"/>
    <col min="7636" max="7637" width="0" style="16" hidden="1" customWidth="1"/>
    <col min="7638" max="7638" width="15" style="16" customWidth="1"/>
    <col min="7639" max="7639" width="13.28515625" style="16" customWidth="1"/>
    <col min="7640" max="7640" width="12.42578125" style="16" customWidth="1"/>
    <col min="7641" max="7641" width="12.140625" style="16" customWidth="1"/>
    <col min="7642" max="7642" width="10.42578125" style="16" customWidth="1"/>
    <col min="7643" max="7643" width="11.85546875" style="16" customWidth="1"/>
    <col min="7644" max="7644" width="12.85546875" style="16" customWidth="1"/>
    <col min="7645" max="7645" width="11.42578125" style="16" customWidth="1"/>
    <col min="7646" max="7646" width="11.5703125" style="16" customWidth="1"/>
    <col min="7647" max="7647" width="11.140625" style="16" customWidth="1"/>
    <col min="7648" max="7649" width="9.7109375" style="16" customWidth="1"/>
    <col min="7650" max="7650" width="12" style="16" bestFit="1" customWidth="1"/>
    <col min="7651" max="7651" width="10.7109375" style="16" customWidth="1"/>
    <col min="7652" max="7652" width="12.140625" style="16" customWidth="1"/>
    <col min="7653" max="7653" width="10.5703125" style="16" customWidth="1"/>
    <col min="7654" max="7654" width="10.7109375" style="16" customWidth="1"/>
    <col min="7655" max="7655" width="12.85546875" style="16" customWidth="1"/>
    <col min="7656" max="7656" width="12.28515625" style="16" customWidth="1"/>
    <col min="7657" max="7657" width="12.42578125" style="16" customWidth="1"/>
    <col min="7658" max="7658" width="12" style="16" customWidth="1"/>
    <col min="7659" max="7659" width="10.85546875" style="16" bestFit="1" customWidth="1"/>
    <col min="7660" max="7660" width="13.42578125" style="16" customWidth="1"/>
    <col min="7661" max="7661" width="11.85546875" style="16" customWidth="1"/>
    <col min="7662" max="7662" width="12.5703125" style="16" customWidth="1"/>
    <col min="7663" max="7888" width="9.140625" style="16"/>
    <col min="7889" max="7889" width="1.42578125" style="16" customWidth="1"/>
    <col min="7890" max="7890" width="0" style="16" hidden="1" customWidth="1"/>
    <col min="7891" max="7891" width="50.5703125" style="16" customWidth="1"/>
    <col min="7892" max="7893" width="0" style="16" hidden="1" customWidth="1"/>
    <col min="7894" max="7894" width="15" style="16" customWidth="1"/>
    <col min="7895" max="7895" width="13.28515625" style="16" customWidth="1"/>
    <col min="7896" max="7896" width="12.42578125" style="16" customWidth="1"/>
    <col min="7897" max="7897" width="12.140625" style="16" customWidth="1"/>
    <col min="7898" max="7898" width="10.42578125" style="16" customWidth="1"/>
    <col min="7899" max="7899" width="11.85546875" style="16" customWidth="1"/>
    <col min="7900" max="7900" width="12.85546875" style="16" customWidth="1"/>
    <col min="7901" max="7901" width="11.42578125" style="16" customWidth="1"/>
    <col min="7902" max="7902" width="11.5703125" style="16" customWidth="1"/>
    <col min="7903" max="7903" width="11.140625" style="16" customWidth="1"/>
    <col min="7904" max="7905" width="9.7109375" style="16" customWidth="1"/>
    <col min="7906" max="7906" width="12" style="16" bestFit="1" customWidth="1"/>
    <col min="7907" max="7907" width="10.7109375" style="16" customWidth="1"/>
    <col min="7908" max="7908" width="12.140625" style="16" customWidth="1"/>
    <col min="7909" max="7909" width="10.5703125" style="16" customWidth="1"/>
    <col min="7910" max="7910" width="10.7109375" style="16" customWidth="1"/>
    <col min="7911" max="7911" width="12.85546875" style="16" customWidth="1"/>
    <col min="7912" max="7912" width="12.28515625" style="16" customWidth="1"/>
    <col min="7913" max="7913" width="12.42578125" style="16" customWidth="1"/>
    <col min="7914" max="7914" width="12" style="16" customWidth="1"/>
    <col min="7915" max="7915" width="10.85546875" style="16" bestFit="1" customWidth="1"/>
    <col min="7916" max="7916" width="13.42578125" style="16" customWidth="1"/>
    <col min="7917" max="7917" width="11.85546875" style="16" customWidth="1"/>
    <col min="7918" max="7918" width="12.5703125" style="16" customWidth="1"/>
    <col min="7919" max="8144" width="9.140625" style="16"/>
    <col min="8145" max="8145" width="1.42578125" style="16" customWidth="1"/>
    <col min="8146" max="8146" width="0" style="16" hidden="1" customWidth="1"/>
    <col min="8147" max="8147" width="50.5703125" style="16" customWidth="1"/>
    <col min="8148" max="8149" width="0" style="16" hidden="1" customWidth="1"/>
    <col min="8150" max="8150" width="15" style="16" customWidth="1"/>
    <col min="8151" max="8151" width="13.28515625" style="16" customWidth="1"/>
    <col min="8152" max="8152" width="12.42578125" style="16" customWidth="1"/>
    <col min="8153" max="8153" width="12.140625" style="16" customWidth="1"/>
    <col min="8154" max="8154" width="10.42578125" style="16" customWidth="1"/>
    <col min="8155" max="8155" width="11.85546875" style="16" customWidth="1"/>
    <col min="8156" max="8156" width="12.85546875" style="16" customWidth="1"/>
    <col min="8157" max="8157" width="11.42578125" style="16" customWidth="1"/>
    <col min="8158" max="8158" width="11.5703125" style="16" customWidth="1"/>
    <col min="8159" max="8159" width="11.140625" style="16" customWidth="1"/>
    <col min="8160" max="8161" width="9.7109375" style="16" customWidth="1"/>
    <col min="8162" max="8162" width="12" style="16" bestFit="1" customWidth="1"/>
    <col min="8163" max="8163" width="10.7109375" style="16" customWidth="1"/>
    <col min="8164" max="8164" width="12.140625" style="16" customWidth="1"/>
    <col min="8165" max="8165" width="10.5703125" style="16" customWidth="1"/>
    <col min="8166" max="8166" width="10.7109375" style="16" customWidth="1"/>
    <col min="8167" max="8167" width="12.85546875" style="16" customWidth="1"/>
    <col min="8168" max="8168" width="12.28515625" style="16" customWidth="1"/>
    <col min="8169" max="8169" width="12.42578125" style="16" customWidth="1"/>
    <col min="8170" max="8170" width="12" style="16" customWidth="1"/>
    <col min="8171" max="8171" width="10.85546875" style="16" bestFit="1" customWidth="1"/>
    <col min="8172" max="8172" width="13.42578125" style="16" customWidth="1"/>
    <col min="8173" max="8173" width="11.85546875" style="16" customWidth="1"/>
    <col min="8174" max="8174" width="12.5703125" style="16" customWidth="1"/>
    <col min="8175" max="8400" width="9.140625" style="16"/>
    <col min="8401" max="8401" width="1.42578125" style="16" customWidth="1"/>
    <col min="8402" max="8402" width="0" style="16" hidden="1" customWidth="1"/>
    <col min="8403" max="8403" width="50.5703125" style="16" customWidth="1"/>
    <col min="8404" max="8405" width="0" style="16" hidden="1" customWidth="1"/>
    <col min="8406" max="8406" width="15" style="16" customWidth="1"/>
    <col min="8407" max="8407" width="13.28515625" style="16" customWidth="1"/>
    <col min="8408" max="8408" width="12.42578125" style="16" customWidth="1"/>
    <col min="8409" max="8409" width="12.140625" style="16" customWidth="1"/>
    <col min="8410" max="8410" width="10.42578125" style="16" customWidth="1"/>
    <col min="8411" max="8411" width="11.85546875" style="16" customWidth="1"/>
    <col min="8412" max="8412" width="12.85546875" style="16" customWidth="1"/>
    <col min="8413" max="8413" width="11.42578125" style="16" customWidth="1"/>
    <col min="8414" max="8414" width="11.5703125" style="16" customWidth="1"/>
    <col min="8415" max="8415" width="11.140625" style="16" customWidth="1"/>
    <col min="8416" max="8417" width="9.7109375" style="16" customWidth="1"/>
    <col min="8418" max="8418" width="12" style="16" bestFit="1" customWidth="1"/>
    <col min="8419" max="8419" width="10.7109375" style="16" customWidth="1"/>
    <col min="8420" max="8420" width="12.140625" style="16" customWidth="1"/>
    <col min="8421" max="8421" width="10.5703125" style="16" customWidth="1"/>
    <col min="8422" max="8422" width="10.7109375" style="16" customWidth="1"/>
    <col min="8423" max="8423" width="12.85546875" style="16" customWidth="1"/>
    <col min="8424" max="8424" width="12.28515625" style="16" customWidth="1"/>
    <col min="8425" max="8425" width="12.42578125" style="16" customWidth="1"/>
    <col min="8426" max="8426" width="12" style="16" customWidth="1"/>
    <col min="8427" max="8427" width="10.85546875" style="16" bestFit="1" customWidth="1"/>
    <col min="8428" max="8428" width="13.42578125" style="16" customWidth="1"/>
    <col min="8429" max="8429" width="11.85546875" style="16" customWidth="1"/>
    <col min="8430" max="8430" width="12.5703125" style="16" customWidth="1"/>
    <col min="8431" max="8656" width="9.140625" style="16"/>
    <col min="8657" max="8657" width="1.42578125" style="16" customWidth="1"/>
    <col min="8658" max="8658" width="0" style="16" hidden="1" customWidth="1"/>
    <col min="8659" max="8659" width="50.5703125" style="16" customWidth="1"/>
    <col min="8660" max="8661" width="0" style="16" hidden="1" customWidth="1"/>
    <col min="8662" max="8662" width="15" style="16" customWidth="1"/>
    <col min="8663" max="8663" width="13.28515625" style="16" customWidth="1"/>
    <col min="8664" max="8664" width="12.42578125" style="16" customWidth="1"/>
    <col min="8665" max="8665" width="12.140625" style="16" customWidth="1"/>
    <col min="8666" max="8666" width="10.42578125" style="16" customWidth="1"/>
    <col min="8667" max="8667" width="11.85546875" style="16" customWidth="1"/>
    <col min="8668" max="8668" width="12.85546875" style="16" customWidth="1"/>
    <col min="8669" max="8669" width="11.42578125" style="16" customWidth="1"/>
    <col min="8670" max="8670" width="11.5703125" style="16" customWidth="1"/>
    <col min="8671" max="8671" width="11.140625" style="16" customWidth="1"/>
    <col min="8672" max="8673" width="9.7109375" style="16" customWidth="1"/>
    <col min="8674" max="8674" width="12" style="16" bestFit="1" customWidth="1"/>
    <col min="8675" max="8675" width="10.7109375" style="16" customWidth="1"/>
    <col min="8676" max="8676" width="12.140625" style="16" customWidth="1"/>
    <col min="8677" max="8677" width="10.5703125" style="16" customWidth="1"/>
    <col min="8678" max="8678" width="10.7109375" style="16" customWidth="1"/>
    <col min="8679" max="8679" width="12.85546875" style="16" customWidth="1"/>
    <col min="8680" max="8680" width="12.28515625" style="16" customWidth="1"/>
    <col min="8681" max="8681" width="12.42578125" style="16" customWidth="1"/>
    <col min="8682" max="8682" width="12" style="16" customWidth="1"/>
    <col min="8683" max="8683" width="10.85546875" style="16" bestFit="1" customWidth="1"/>
    <col min="8684" max="8684" width="13.42578125" style="16" customWidth="1"/>
    <col min="8685" max="8685" width="11.85546875" style="16" customWidth="1"/>
    <col min="8686" max="8686" width="12.5703125" style="16" customWidth="1"/>
    <col min="8687" max="8912" width="9.140625" style="16"/>
    <col min="8913" max="8913" width="1.42578125" style="16" customWidth="1"/>
    <col min="8914" max="8914" width="0" style="16" hidden="1" customWidth="1"/>
    <col min="8915" max="8915" width="50.5703125" style="16" customWidth="1"/>
    <col min="8916" max="8917" width="0" style="16" hidden="1" customWidth="1"/>
    <col min="8918" max="8918" width="15" style="16" customWidth="1"/>
    <col min="8919" max="8919" width="13.28515625" style="16" customWidth="1"/>
    <col min="8920" max="8920" width="12.42578125" style="16" customWidth="1"/>
    <col min="8921" max="8921" width="12.140625" style="16" customWidth="1"/>
    <col min="8922" max="8922" width="10.42578125" style="16" customWidth="1"/>
    <col min="8923" max="8923" width="11.85546875" style="16" customWidth="1"/>
    <col min="8924" max="8924" width="12.85546875" style="16" customWidth="1"/>
    <col min="8925" max="8925" width="11.42578125" style="16" customWidth="1"/>
    <col min="8926" max="8926" width="11.5703125" style="16" customWidth="1"/>
    <col min="8927" max="8927" width="11.140625" style="16" customWidth="1"/>
    <col min="8928" max="8929" width="9.7109375" style="16" customWidth="1"/>
    <col min="8930" max="8930" width="12" style="16" bestFit="1" customWidth="1"/>
    <col min="8931" max="8931" width="10.7109375" style="16" customWidth="1"/>
    <col min="8932" max="8932" width="12.140625" style="16" customWidth="1"/>
    <col min="8933" max="8933" width="10.5703125" style="16" customWidth="1"/>
    <col min="8934" max="8934" width="10.7109375" style="16" customWidth="1"/>
    <col min="8935" max="8935" width="12.85546875" style="16" customWidth="1"/>
    <col min="8936" max="8936" width="12.28515625" style="16" customWidth="1"/>
    <col min="8937" max="8937" width="12.42578125" style="16" customWidth="1"/>
    <col min="8938" max="8938" width="12" style="16" customWidth="1"/>
    <col min="8939" max="8939" width="10.85546875" style="16" bestFit="1" customWidth="1"/>
    <col min="8940" max="8940" width="13.42578125" style="16" customWidth="1"/>
    <col min="8941" max="8941" width="11.85546875" style="16" customWidth="1"/>
    <col min="8942" max="8942" width="12.5703125" style="16" customWidth="1"/>
    <col min="8943" max="9168" width="9.140625" style="16"/>
    <col min="9169" max="9169" width="1.42578125" style="16" customWidth="1"/>
    <col min="9170" max="9170" width="0" style="16" hidden="1" customWidth="1"/>
    <col min="9171" max="9171" width="50.5703125" style="16" customWidth="1"/>
    <col min="9172" max="9173" width="0" style="16" hidden="1" customWidth="1"/>
    <col min="9174" max="9174" width="15" style="16" customWidth="1"/>
    <col min="9175" max="9175" width="13.28515625" style="16" customWidth="1"/>
    <col min="9176" max="9176" width="12.42578125" style="16" customWidth="1"/>
    <col min="9177" max="9177" width="12.140625" style="16" customWidth="1"/>
    <col min="9178" max="9178" width="10.42578125" style="16" customWidth="1"/>
    <col min="9179" max="9179" width="11.85546875" style="16" customWidth="1"/>
    <col min="9180" max="9180" width="12.85546875" style="16" customWidth="1"/>
    <col min="9181" max="9181" width="11.42578125" style="16" customWidth="1"/>
    <col min="9182" max="9182" width="11.5703125" style="16" customWidth="1"/>
    <col min="9183" max="9183" width="11.140625" style="16" customWidth="1"/>
    <col min="9184" max="9185" width="9.7109375" style="16" customWidth="1"/>
    <col min="9186" max="9186" width="12" style="16" bestFit="1" customWidth="1"/>
    <col min="9187" max="9187" width="10.7109375" style="16" customWidth="1"/>
    <col min="9188" max="9188" width="12.140625" style="16" customWidth="1"/>
    <col min="9189" max="9189" width="10.5703125" style="16" customWidth="1"/>
    <col min="9190" max="9190" width="10.7109375" style="16" customWidth="1"/>
    <col min="9191" max="9191" width="12.85546875" style="16" customWidth="1"/>
    <col min="9192" max="9192" width="12.28515625" style="16" customWidth="1"/>
    <col min="9193" max="9193" width="12.42578125" style="16" customWidth="1"/>
    <col min="9194" max="9194" width="12" style="16" customWidth="1"/>
    <col min="9195" max="9195" width="10.85546875" style="16" bestFit="1" customWidth="1"/>
    <col min="9196" max="9196" width="13.42578125" style="16" customWidth="1"/>
    <col min="9197" max="9197" width="11.85546875" style="16" customWidth="1"/>
    <col min="9198" max="9198" width="12.5703125" style="16" customWidth="1"/>
    <col min="9199" max="9424" width="9.140625" style="16"/>
    <col min="9425" max="9425" width="1.42578125" style="16" customWidth="1"/>
    <col min="9426" max="9426" width="0" style="16" hidden="1" customWidth="1"/>
    <col min="9427" max="9427" width="50.5703125" style="16" customWidth="1"/>
    <col min="9428" max="9429" width="0" style="16" hidden="1" customWidth="1"/>
    <col min="9430" max="9430" width="15" style="16" customWidth="1"/>
    <col min="9431" max="9431" width="13.28515625" style="16" customWidth="1"/>
    <col min="9432" max="9432" width="12.42578125" style="16" customWidth="1"/>
    <col min="9433" max="9433" width="12.140625" style="16" customWidth="1"/>
    <col min="9434" max="9434" width="10.42578125" style="16" customWidth="1"/>
    <col min="9435" max="9435" width="11.85546875" style="16" customWidth="1"/>
    <col min="9436" max="9436" width="12.85546875" style="16" customWidth="1"/>
    <col min="9437" max="9437" width="11.42578125" style="16" customWidth="1"/>
    <col min="9438" max="9438" width="11.5703125" style="16" customWidth="1"/>
    <col min="9439" max="9439" width="11.140625" style="16" customWidth="1"/>
    <col min="9440" max="9441" width="9.7109375" style="16" customWidth="1"/>
    <col min="9442" max="9442" width="12" style="16" bestFit="1" customWidth="1"/>
    <col min="9443" max="9443" width="10.7109375" style="16" customWidth="1"/>
    <col min="9444" max="9444" width="12.140625" style="16" customWidth="1"/>
    <col min="9445" max="9445" width="10.5703125" style="16" customWidth="1"/>
    <col min="9446" max="9446" width="10.7109375" style="16" customWidth="1"/>
    <col min="9447" max="9447" width="12.85546875" style="16" customWidth="1"/>
    <col min="9448" max="9448" width="12.28515625" style="16" customWidth="1"/>
    <col min="9449" max="9449" width="12.42578125" style="16" customWidth="1"/>
    <col min="9450" max="9450" width="12" style="16" customWidth="1"/>
    <col min="9451" max="9451" width="10.85546875" style="16" bestFit="1" customWidth="1"/>
    <col min="9452" max="9452" width="13.42578125" style="16" customWidth="1"/>
    <col min="9453" max="9453" width="11.85546875" style="16" customWidth="1"/>
    <col min="9454" max="9454" width="12.5703125" style="16" customWidth="1"/>
    <col min="9455" max="9680" width="9.140625" style="16"/>
    <col min="9681" max="9681" width="1.42578125" style="16" customWidth="1"/>
    <col min="9682" max="9682" width="0" style="16" hidden="1" customWidth="1"/>
    <col min="9683" max="9683" width="50.5703125" style="16" customWidth="1"/>
    <col min="9684" max="9685" width="0" style="16" hidden="1" customWidth="1"/>
    <col min="9686" max="9686" width="15" style="16" customWidth="1"/>
    <col min="9687" max="9687" width="13.28515625" style="16" customWidth="1"/>
    <col min="9688" max="9688" width="12.42578125" style="16" customWidth="1"/>
    <col min="9689" max="9689" width="12.140625" style="16" customWidth="1"/>
    <col min="9690" max="9690" width="10.42578125" style="16" customWidth="1"/>
    <col min="9691" max="9691" width="11.85546875" style="16" customWidth="1"/>
    <col min="9692" max="9692" width="12.85546875" style="16" customWidth="1"/>
    <col min="9693" max="9693" width="11.42578125" style="16" customWidth="1"/>
    <col min="9694" max="9694" width="11.5703125" style="16" customWidth="1"/>
    <col min="9695" max="9695" width="11.140625" style="16" customWidth="1"/>
    <col min="9696" max="9697" width="9.7109375" style="16" customWidth="1"/>
    <col min="9698" max="9698" width="12" style="16" bestFit="1" customWidth="1"/>
    <col min="9699" max="9699" width="10.7109375" style="16" customWidth="1"/>
    <col min="9700" max="9700" width="12.140625" style="16" customWidth="1"/>
    <col min="9701" max="9701" width="10.5703125" style="16" customWidth="1"/>
    <col min="9702" max="9702" width="10.7109375" style="16" customWidth="1"/>
    <col min="9703" max="9703" width="12.85546875" style="16" customWidth="1"/>
    <col min="9704" max="9704" width="12.28515625" style="16" customWidth="1"/>
    <col min="9705" max="9705" width="12.42578125" style="16" customWidth="1"/>
    <col min="9706" max="9706" width="12" style="16" customWidth="1"/>
    <col min="9707" max="9707" width="10.85546875" style="16" bestFit="1" customWidth="1"/>
    <col min="9708" max="9708" width="13.42578125" style="16" customWidth="1"/>
    <col min="9709" max="9709" width="11.85546875" style="16" customWidth="1"/>
    <col min="9710" max="9710" width="12.5703125" style="16" customWidth="1"/>
    <col min="9711" max="9936" width="9.140625" style="16"/>
    <col min="9937" max="9937" width="1.42578125" style="16" customWidth="1"/>
    <col min="9938" max="9938" width="0" style="16" hidden="1" customWidth="1"/>
    <col min="9939" max="9939" width="50.5703125" style="16" customWidth="1"/>
    <col min="9940" max="9941" width="0" style="16" hidden="1" customWidth="1"/>
    <col min="9942" max="9942" width="15" style="16" customWidth="1"/>
    <col min="9943" max="9943" width="13.28515625" style="16" customWidth="1"/>
    <col min="9944" max="9944" width="12.42578125" style="16" customWidth="1"/>
    <col min="9945" max="9945" width="12.140625" style="16" customWidth="1"/>
    <col min="9946" max="9946" width="10.42578125" style="16" customWidth="1"/>
    <col min="9947" max="9947" width="11.85546875" style="16" customWidth="1"/>
    <col min="9948" max="9948" width="12.85546875" style="16" customWidth="1"/>
    <col min="9949" max="9949" width="11.42578125" style="16" customWidth="1"/>
    <col min="9950" max="9950" width="11.5703125" style="16" customWidth="1"/>
    <col min="9951" max="9951" width="11.140625" style="16" customWidth="1"/>
    <col min="9952" max="9953" width="9.7109375" style="16" customWidth="1"/>
    <col min="9954" max="9954" width="12" style="16" bestFit="1" customWidth="1"/>
    <col min="9955" max="9955" width="10.7109375" style="16" customWidth="1"/>
    <col min="9956" max="9956" width="12.140625" style="16" customWidth="1"/>
    <col min="9957" max="9957" width="10.5703125" style="16" customWidth="1"/>
    <col min="9958" max="9958" width="10.7109375" style="16" customWidth="1"/>
    <col min="9959" max="9959" width="12.85546875" style="16" customWidth="1"/>
    <col min="9960" max="9960" width="12.28515625" style="16" customWidth="1"/>
    <col min="9961" max="9961" width="12.42578125" style="16" customWidth="1"/>
    <col min="9962" max="9962" width="12" style="16" customWidth="1"/>
    <col min="9963" max="9963" width="10.85546875" style="16" bestFit="1" customWidth="1"/>
    <col min="9964" max="9964" width="13.42578125" style="16" customWidth="1"/>
    <col min="9965" max="9965" width="11.85546875" style="16" customWidth="1"/>
    <col min="9966" max="9966" width="12.5703125" style="16" customWidth="1"/>
    <col min="9967" max="10192" width="9.140625" style="16"/>
    <col min="10193" max="10193" width="1.42578125" style="16" customWidth="1"/>
    <col min="10194" max="10194" width="0" style="16" hidden="1" customWidth="1"/>
    <col min="10195" max="10195" width="50.5703125" style="16" customWidth="1"/>
    <col min="10196" max="10197" width="0" style="16" hidden="1" customWidth="1"/>
    <col min="10198" max="10198" width="15" style="16" customWidth="1"/>
    <col min="10199" max="10199" width="13.28515625" style="16" customWidth="1"/>
    <col min="10200" max="10200" width="12.42578125" style="16" customWidth="1"/>
    <col min="10201" max="10201" width="12.140625" style="16" customWidth="1"/>
    <col min="10202" max="10202" width="10.42578125" style="16" customWidth="1"/>
    <col min="10203" max="10203" width="11.85546875" style="16" customWidth="1"/>
    <col min="10204" max="10204" width="12.85546875" style="16" customWidth="1"/>
    <col min="10205" max="10205" width="11.42578125" style="16" customWidth="1"/>
    <col min="10206" max="10206" width="11.5703125" style="16" customWidth="1"/>
    <col min="10207" max="10207" width="11.140625" style="16" customWidth="1"/>
    <col min="10208" max="10209" width="9.7109375" style="16" customWidth="1"/>
    <col min="10210" max="10210" width="12" style="16" bestFit="1" customWidth="1"/>
    <col min="10211" max="10211" width="10.7109375" style="16" customWidth="1"/>
    <col min="10212" max="10212" width="12.140625" style="16" customWidth="1"/>
    <col min="10213" max="10213" width="10.5703125" style="16" customWidth="1"/>
    <col min="10214" max="10214" width="10.7109375" style="16" customWidth="1"/>
    <col min="10215" max="10215" width="12.85546875" style="16" customWidth="1"/>
    <col min="10216" max="10216" width="12.28515625" style="16" customWidth="1"/>
    <col min="10217" max="10217" width="12.42578125" style="16" customWidth="1"/>
    <col min="10218" max="10218" width="12" style="16" customWidth="1"/>
    <col min="10219" max="10219" width="10.85546875" style="16" bestFit="1" customWidth="1"/>
    <col min="10220" max="10220" width="13.42578125" style="16" customWidth="1"/>
    <col min="10221" max="10221" width="11.85546875" style="16" customWidth="1"/>
    <col min="10222" max="10222" width="12.5703125" style="16" customWidth="1"/>
    <col min="10223" max="10448" width="9.140625" style="16"/>
    <col min="10449" max="10449" width="1.42578125" style="16" customWidth="1"/>
    <col min="10450" max="10450" width="0" style="16" hidden="1" customWidth="1"/>
    <col min="10451" max="10451" width="50.5703125" style="16" customWidth="1"/>
    <col min="10452" max="10453" width="0" style="16" hidden="1" customWidth="1"/>
    <col min="10454" max="10454" width="15" style="16" customWidth="1"/>
    <col min="10455" max="10455" width="13.28515625" style="16" customWidth="1"/>
    <col min="10456" max="10456" width="12.42578125" style="16" customWidth="1"/>
    <col min="10457" max="10457" width="12.140625" style="16" customWidth="1"/>
    <col min="10458" max="10458" width="10.42578125" style="16" customWidth="1"/>
    <col min="10459" max="10459" width="11.85546875" style="16" customWidth="1"/>
    <col min="10460" max="10460" width="12.85546875" style="16" customWidth="1"/>
    <col min="10461" max="10461" width="11.42578125" style="16" customWidth="1"/>
    <col min="10462" max="10462" width="11.5703125" style="16" customWidth="1"/>
    <col min="10463" max="10463" width="11.140625" style="16" customWidth="1"/>
    <col min="10464" max="10465" width="9.7109375" style="16" customWidth="1"/>
    <col min="10466" max="10466" width="12" style="16" bestFit="1" customWidth="1"/>
    <col min="10467" max="10467" width="10.7109375" style="16" customWidth="1"/>
    <col min="10468" max="10468" width="12.140625" style="16" customWidth="1"/>
    <col min="10469" max="10469" width="10.5703125" style="16" customWidth="1"/>
    <col min="10470" max="10470" width="10.7109375" style="16" customWidth="1"/>
    <col min="10471" max="10471" width="12.85546875" style="16" customWidth="1"/>
    <col min="10472" max="10472" width="12.28515625" style="16" customWidth="1"/>
    <col min="10473" max="10473" width="12.42578125" style="16" customWidth="1"/>
    <col min="10474" max="10474" width="12" style="16" customWidth="1"/>
    <col min="10475" max="10475" width="10.85546875" style="16" bestFit="1" customWidth="1"/>
    <col min="10476" max="10476" width="13.42578125" style="16" customWidth="1"/>
    <col min="10477" max="10477" width="11.85546875" style="16" customWidth="1"/>
    <col min="10478" max="10478" width="12.5703125" style="16" customWidth="1"/>
    <col min="10479" max="10704" width="9.140625" style="16"/>
    <col min="10705" max="10705" width="1.42578125" style="16" customWidth="1"/>
    <col min="10706" max="10706" width="0" style="16" hidden="1" customWidth="1"/>
    <col min="10707" max="10707" width="50.5703125" style="16" customWidth="1"/>
    <col min="10708" max="10709" width="0" style="16" hidden="1" customWidth="1"/>
    <col min="10710" max="10710" width="15" style="16" customWidth="1"/>
    <col min="10711" max="10711" width="13.28515625" style="16" customWidth="1"/>
    <col min="10712" max="10712" width="12.42578125" style="16" customWidth="1"/>
    <col min="10713" max="10713" width="12.140625" style="16" customWidth="1"/>
    <col min="10714" max="10714" width="10.42578125" style="16" customWidth="1"/>
    <col min="10715" max="10715" width="11.85546875" style="16" customWidth="1"/>
    <col min="10716" max="10716" width="12.85546875" style="16" customWidth="1"/>
    <col min="10717" max="10717" width="11.42578125" style="16" customWidth="1"/>
    <col min="10718" max="10718" width="11.5703125" style="16" customWidth="1"/>
    <col min="10719" max="10719" width="11.140625" style="16" customWidth="1"/>
    <col min="10720" max="10721" width="9.7109375" style="16" customWidth="1"/>
    <col min="10722" max="10722" width="12" style="16" bestFit="1" customWidth="1"/>
    <col min="10723" max="10723" width="10.7109375" style="16" customWidth="1"/>
    <col min="10724" max="10724" width="12.140625" style="16" customWidth="1"/>
    <col min="10725" max="10725" width="10.5703125" style="16" customWidth="1"/>
    <col min="10726" max="10726" width="10.7109375" style="16" customWidth="1"/>
    <col min="10727" max="10727" width="12.85546875" style="16" customWidth="1"/>
    <col min="10728" max="10728" width="12.28515625" style="16" customWidth="1"/>
    <col min="10729" max="10729" width="12.42578125" style="16" customWidth="1"/>
    <col min="10730" max="10730" width="12" style="16" customWidth="1"/>
    <col min="10731" max="10731" width="10.85546875" style="16" bestFit="1" customWidth="1"/>
    <col min="10732" max="10732" width="13.42578125" style="16" customWidth="1"/>
    <col min="10733" max="10733" width="11.85546875" style="16" customWidth="1"/>
    <col min="10734" max="10734" width="12.5703125" style="16" customWidth="1"/>
    <col min="10735" max="10960" width="9.140625" style="16"/>
    <col min="10961" max="10961" width="1.42578125" style="16" customWidth="1"/>
    <col min="10962" max="10962" width="0" style="16" hidden="1" customWidth="1"/>
    <col min="10963" max="10963" width="50.5703125" style="16" customWidth="1"/>
    <col min="10964" max="10965" width="0" style="16" hidden="1" customWidth="1"/>
    <col min="10966" max="10966" width="15" style="16" customWidth="1"/>
    <col min="10967" max="10967" width="13.28515625" style="16" customWidth="1"/>
    <col min="10968" max="10968" width="12.42578125" style="16" customWidth="1"/>
    <col min="10969" max="10969" width="12.140625" style="16" customWidth="1"/>
    <col min="10970" max="10970" width="10.42578125" style="16" customWidth="1"/>
    <col min="10971" max="10971" width="11.85546875" style="16" customWidth="1"/>
    <col min="10972" max="10972" width="12.85546875" style="16" customWidth="1"/>
    <col min="10973" max="10973" width="11.42578125" style="16" customWidth="1"/>
    <col min="10974" max="10974" width="11.5703125" style="16" customWidth="1"/>
    <col min="10975" max="10975" width="11.140625" style="16" customWidth="1"/>
    <col min="10976" max="10977" width="9.7109375" style="16" customWidth="1"/>
    <col min="10978" max="10978" width="12" style="16" bestFit="1" customWidth="1"/>
    <col min="10979" max="10979" width="10.7109375" style="16" customWidth="1"/>
    <col min="10980" max="10980" width="12.140625" style="16" customWidth="1"/>
    <col min="10981" max="10981" width="10.5703125" style="16" customWidth="1"/>
    <col min="10982" max="10982" width="10.7109375" style="16" customWidth="1"/>
    <col min="10983" max="10983" width="12.85546875" style="16" customWidth="1"/>
    <col min="10984" max="10984" width="12.28515625" style="16" customWidth="1"/>
    <col min="10985" max="10985" width="12.42578125" style="16" customWidth="1"/>
    <col min="10986" max="10986" width="12" style="16" customWidth="1"/>
    <col min="10987" max="10987" width="10.85546875" style="16" bestFit="1" customWidth="1"/>
    <col min="10988" max="10988" width="13.42578125" style="16" customWidth="1"/>
    <col min="10989" max="10989" width="11.85546875" style="16" customWidth="1"/>
    <col min="10990" max="10990" width="12.5703125" style="16" customWidth="1"/>
    <col min="10991" max="11216" width="9.140625" style="16"/>
    <col min="11217" max="11217" width="1.42578125" style="16" customWidth="1"/>
    <col min="11218" max="11218" width="0" style="16" hidden="1" customWidth="1"/>
    <col min="11219" max="11219" width="50.5703125" style="16" customWidth="1"/>
    <col min="11220" max="11221" width="0" style="16" hidden="1" customWidth="1"/>
    <col min="11222" max="11222" width="15" style="16" customWidth="1"/>
    <col min="11223" max="11223" width="13.28515625" style="16" customWidth="1"/>
    <col min="11224" max="11224" width="12.42578125" style="16" customWidth="1"/>
    <col min="11225" max="11225" width="12.140625" style="16" customWidth="1"/>
    <col min="11226" max="11226" width="10.42578125" style="16" customWidth="1"/>
    <col min="11227" max="11227" width="11.85546875" style="16" customWidth="1"/>
    <col min="11228" max="11228" width="12.85546875" style="16" customWidth="1"/>
    <col min="11229" max="11229" width="11.42578125" style="16" customWidth="1"/>
    <col min="11230" max="11230" width="11.5703125" style="16" customWidth="1"/>
    <col min="11231" max="11231" width="11.140625" style="16" customWidth="1"/>
    <col min="11232" max="11233" width="9.7109375" style="16" customWidth="1"/>
    <col min="11234" max="11234" width="12" style="16" bestFit="1" customWidth="1"/>
    <col min="11235" max="11235" width="10.7109375" style="16" customWidth="1"/>
    <col min="11236" max="11236" width="12.140625" style="16" customWidth="1"/>
    <col min="11237" max="11237" width="10.5703125" style="16" customWidth="1"/>
    <col min="11238" max="11238" width="10.7109375" style="16" customWidth="1"/>
    <col min="11239" max="11239" width="12.85546875" style="16" customWidth="1"/>
    <col min="11240" max="11240" width="12.28515625" style="16" customWidth="1"/>
    <col min="11241" max="11241" width="12.42578125" style="16" customWidth="1"/>
    <col min="11242" max="11242" width="12" style="16" customWidth="1"/>
    <col min="11243" max="11243" width="10.85546875" style="16" bestFit="1" customWidth="1"/>
    <col min="11244" max="11244" width="13.42578125" style="16" customWidth="1"/>
    <col min="11245" max="11245" width="11.85546875" style="16" customWidth="1"/>
    <col min="11246" max="11246" width="12.5703125" style="16" customWidth="1"/>
    <col min="11247" max="11472" width="9.140625" style="16"/>
    <col min="11473" max="11473" width="1.42578125" style="16" customWidth="1"/>
    <col min="11474" max="11474" width="0" style="16" hidden="1" customWidth="1"/>
    <col min="11475" max="11475" width="50.5703125" style="16" customWidth="1"/>
    <col min="11476" max="11477" width="0" style="16" hidden="1" customWidth="1"/>
    <col min="11478" max="11478" width="15" style="16" customWidth="1"/>
    <col min="11479" max="11479" width="13.28515625" style="16" customWidth="1"/>
    <col min="11480" max="11480" width="12.42578125" style="16" customWidth="1"/>
    <col min="11481" max="11481" width="12.140625" style="16" customWidth="1"/>
    <col min="11482" max="11482" width="10.42578125" style="16" customWidth="1"/>
    <col min="11483" max="11483" width="11.85546875" style="16" customWidth="1"/>
    <col min="11484" max="11484" width="12.85546875" style="16" customWidth="1"/>
    <col min="11485" max="11485" width="11.42578125" style="16" customWidth="1"/>
    <col min="11486" max="11486" width="11.5703125" style="16" customWidth="1"/>
    <col min="11487" max="11487" width="11.140625" style="16" customWidth="1"/>
    <col min="11488" max="11489" width="9.7109375" style="16" customWidth="1"/>
    <col min="11490" max="11490" width="12" style="16" bestFit="1" customWidth="1"/>
    <col min="11491" max="11491" width="10.7109375" style="16" customWidth="1"/>
    <col min="11492" max="11492" width="12.140625" style="16" customWidth="1"/>
    <col min="11493" max="11493" width="10.5703125" style="16" customWidth="1"/>
    <col min="11494" max="11494" width="10.7109375" style="16" customWidth="1"/>
    <col min="11495" max="11495" width="12.85546875" style="16" customWidth="1"/>
    <col min="11496" max="11496" width="12.28515625" style="16" customWidth="1"/>
    <col min="11497" max="11497" width="12.42578125" style="16" customWidth="1"/>
    <col min="11498" max="11498" width="12" style="16" customWidth="1"/>
    <col min="11499" max="11499" width="10.85546875" style="16" bestFit="1" customWidth="1"/>
    <col min="11500" max="11500" width="13.42578125" style="16" customWidth="1"/>
    <col min="11501" max="11501" width="11.85546875" style="16" customWidth="1"/>
    <col min="11502" max="11502" width="12.5703125" style="16" customWidth="1"/>
    <col min="11503" max="11728" width="9.140625" style="16"/>
    <col min="11729" max="11729" width="1.42578125" style="16" customWidth="1"/>
    <col min="11730" max="11730" width="0" style="16" hidden="1" customWidth="1"/>
    <col min="11731" max="11731" width="50.5703125" style="16" customWidth="1"/>
    <col min="11732" max="11733" width="0" style="16" hidden="1" customWidth="1"/>
    <col min="11734" max="11734" width="15" style="16" customWidth="1"/>
    <col min="11735" max="11735" width="13.28515625" style="16" customWidth="1"/>
    <col min="11736" max="11736" width="12.42578125" style="16" customWidth="1"/>
    <col min="11737" max="11737" width="12.140625" style="16" customWidth="1"/>
    <col min="11738" max="11738" width="10.42578125" style="16" customWidth="1"/>
    <col min="11739" max="11739" width="11.85546875" style="16" customWidth="1"/>
    <col min="11740" max="11740" width="12.85546875" style="16" customWidth="1"/>
    <col min="11741" max="11741" width="11.42578125" style="16" customWidth="1"/>
    <col min="11742" max="11742" width="11.5703125" style="16" customWidth="1"/>
    <col min="11743" max="11743" width="11.140625" style="16" customWidth="1"/>
    <col min="11744" max="11745" width="9.7109375" style="16" customWidth="1"/>
    <col min="11746" max="11746" width="12" style="16" bestFit="1" customWidth="1"/>
    <col min="11747" max="11747" width="10.7109375" style="16" customWidth="1"/>
    <col min="11748" max="11748" width="12.140625" style="16" customWidth="1"/>
    <col min="11749" max="11749" width="10.5703125" style="16" customWidth="1"/>
    <col min="11750" max="11750" width="10.7109375" style="16" customWidth="1"/>
    <col min="11751" max="11751" width="12.85546875" style="16" customWidth="1"/>
    <col min="11752" max="11752" width="12.28515625" style="16" customWidth="1"/>
    <col min="11753" max="11753" width="12.42578125" style="16" customWidth="1"/>
    <col min="11754" max="11754" width="12" style="16" customWidth="1"/>
    <col min="11755" max="11755" width="10.85546875" style="16" bestFit="1" customWidth="1"/>
    <col min="11756" max="11756" width="13.42578125" style="16" customWidth="1"/>
    <col min="11757" max="11757" width="11.85546875" style="16" customWidth="1"/>
    <col min="11758" max="11758" width="12.5703125" style="16" customWidth="1"/>
    <col min="11759" max="11984" width="9.140625" style="16"/>
    <col min="11985" max="11985" width="1.42578125" style="16" customWidth="1"/>
    <col min="11986" max="11986" width="0" style="16" hidden="1" customWidth="1"/>
    <col min="11987" max="11987" width="50.5703125" style="16" customWidth="1"/>
    <col min="11988" max="11989" width="0" style="16" hidden="1" customWidth="1"/>
    <col min="11990" max="11990" width="15" style="16" customWidth="1"/>
    <col min="11991" max="11991" width="13.28515625" style="16" customWidth="1"/>
    <col min="11992" max="11992" width="12.42578125" style="16" customWidth="1"/>
    <col min="11993" max="11993" width="12.140625" style="16" customWidth="1"/>
    <col min="11994" max="11994" width="10.42578125" style="16" customWidth="1"/>
    <col min="11995" max="11995" width="11.85546875" style="16" customWidth="1"/>
    <col min="11996" max="11996" width="12.85546875" style="16" customWidth="1"/>
    <col min="11997" max="11997" width="11.42578125" style="16" customWidth="1"/>
    <col min="11998" max="11998" width="11.5703125" style="16" customWidth="1"/>
    <col min="11999" max="11999" width="11.140625" style="16" customWidth="1"/>
    <col min="12000" max="12001" width="9.7109375" style="16" customWidth="1"/>
    <col min="12002" max="12002" width="12" style="16" bestFit="1" customWidth="1"/>
    <col min="12003" max="12003" width="10.7109375" style="16" customWidth="1"/>
    <col min="12004" max="12004" width="12.140625" style="16" customWidth="1"/>
    <col min="12005" max="12005" width="10.5703125" style="16" customWidth="1"/>
    <col min="12006" max="12006" width="10.7109375" style="16" customWidth="1"/>
    <col min="12007" max="12007" width="12.85546875" style="16" customWidth="1"/>
    <col min="12008" max="12008" width="12.28515625" style="16" customWidth="1"/>
    <col min="12009" max="12009" width="12.42578125" style="16" customWidth="1"/>
    <col min="12010" max="12010" width="12" style="16" customWidth="1"/>
    <col min="12011" max="12011" width="10.85546875" style="16" bestFit="1" customWidth="1"/>
    <col min="12012" max="12012" width="13.42578125" style="16" customWidth="1"/>
    <col min="12013" max="12013" width="11.85546875" style="16" customWidth="1"/>
    <col min="12014" max="12014" width="12.5703125" style="16" customWidth="1"/>
    <col min="12015" max="12240" width="9.140625" style="16"/>
    <col min="12241" max="12241" width="1.42578125" style="16" customWidth="1"/>
    <col min="12242" max="12242" width="0" style="16" hidden="1" customWidth="1"/>
    <col min="12243" max="12243" width="50.5703125" style="16" customWidth="1"/>
    <col min="12244" max="12245" width="0" style="16" hidden="1" customWidth="1"/>
    <col min="12246" max="12246" width="15" style="16" customWidth="1"/>
    <col min="12247" max="12247" width="13.28515625" style="16" customWidth="1"/>
    <col min="12248" max="12248" width="12.42578125" style="16" customWidth="1"/>
    <col min="12249" max="12249" width="12.140625" style="16" customWidth="1"/>
    <col min="12250" max="12250" width="10.42578125" style="16" customWidth="1"/>
    <col min="12251" max="12251" width="11.85546875" style="16" customWidth="1"/>
    <col min="12252" max="12252" width="12.85546875" style="16" customWidth="1"/>
    <col min="12253" max="12253" width="11.42578125" style="16" customWidth="1"/>
    <col min="12254" max="12254" width="11.5703125" style="16" customWidth="1"/>
    <col min="12255" max="12255" width="11.140625" style="16" customWidth="1"/>
    <col min="12256" max="12257" width="9.7109375" style="16" customWidth="1"/>
    <col min="12258" max="12258" width="12" style="16" bestFit="1" customWidth="1"/>
    <col min="12259" max="12259" width="10.7109375" style="16" customWidth="1"/>
    <col min="12260" max="12260" width="12.140625" style="16" customWidth="1"/>
    <col min="12261" max="12261" width="10.5703125" style="16" customWidth="1"/>
    <col min="12262" max="12262" width="10.7109375" style="16" customWidth="1"/>
    <col min="12263" max="12263" width="12.85546875" style="16" customWidth="1"/>
    <col min="12264" max="12264" width="12.28515625" style="16" customWidth="1"/>
    <col min="12265" max="12265" width="12.42578125" style="16" customWidth="1"/>
    <col min="12266" max="12266" width="12" style="16" customWidth="1"/>
    <col min="12267" max="12267" width="10.85546875" style="16" bestFit="1" customWidth="1"/>
    <col min="12268" max="12268" width="13.42578125" style="16" customWidth="1"/>
    <col min="12269" max="12269" width="11.85546875" style="16" customWidth="1"/>
    <col min="12270" max="12270" width="12.5703125" style="16" customWidth="1"/>
    <col min="12271" max="12496" width="9.140625" style="16"/>
    <col min="12497" max="12497" width="1.42578125" style="16" customWidth="1"/>
    <col min="12498" max="12498" width="0" style="16" hidden="1" customWidth="1"/>
    <col min="12499" max="12499" width="50.5703125" style="16" customWidth="1"/>
    <col min="12500" max="12501" width="0" style="16" hidden="1" customWidth="1"/>
    <col min="12502" max="12502" width="15" style="16" customWidth="1"/>
    <col min="12503" max="12503" width="13.28515625" style="16" customWidth="1"/>
    <col min="12504" max="12504" width="12.42578125" style="16" customWidth="1"/>
    <col min="12505" max="12505" width="12.140625" style="16" customWidth="1"/>
    <col min="12506" max="12506" width="10.42578125" style="16" customWidth="1"/>
    <col min="12507" max="12507" width="11.85546875" style="16" customWidth="1"/>
    <col min="12508" max="12508" width="12.85546875" style="16" customWidth="1"/>
    <col min="12509" max="12509" width="11.42578125" style="16" customWidth="1"/>
    <col min="12510" max="12510" width="11.5703125" style="16" customWidth="1"/>
    <col min="12511" max="12511" width="11.140625" style="16" customWidth="1"/>
    <col min="12512" max="12513" width="9.7109375" style="16" customWidth="1"/>
    <col min="12514" max="12514" width="12" style="16" bestFit="1" customWidth="1"/>
    <col min="12515" max="12515" width="10.7109375" style="16" customWidth="1"/>
    <col min="12516" max="12516" width="12.140625" style="16" customWidth="1"/>
    <col min="12517" max="12517" width="10.5703125" style="16" customWidth="1"/>
    <col min="12518" max="12518" width="10.7109375" style="16" customWidth="1"/>
    <col min="12519" max="12519" width="12.85546875" style="16" customWidth="1"/>
    <col min="12520" max="12520" width="12.28515625" style="16" customWidth="1"/>
    <col min="12521" max="12521" width="12.42578125" style="16" customWidth="1"/>
    <col min="12522" max="12522" width="12" style="16" customWidth="1"/>
    <col min="12523" max="12523" width="10.85546875" style="16" bestFit="1" customWidth="1"/>
    <col min="12524" max="12524" width="13.42578125" style="16" customWidth="1"/>
    <col min="12525" max="12525" width="11.85546875" style="16" customWidth="1"/>
    <col min="12526" max="12526" width="12.5703125" style="16" customWidth="1"/>
    <col min="12527" max="12752" width="9.140625" style="16"/>
    <col min="12753" max="12753" width="1.42578125" style="16" customWidth="1"/>
    <col min="12754" max="12754" width="0" style="16" hidden="1" customWidth="1"/>
    <col min="12755" max="12755" width="50.5703125" style="16" customWidth="1"/>
    <col min="12756" max="12757" width="0" style="16" hidden="1" customWidth="1"/>
    <col min="12758" max="12758" width="15" style="16" customWidth="1"/>
    <col min="12759" max="12759" width="13.28515625" style="16" customWidth="1"/>
    <col min="12760" max="12760" width="12.42578125" style="16" customWidth="1"/>
    <col min="12761" max="12761" width="12.140625" style="16" customWidth="1"/>
    <col min="12762" max="12762" width="10.42578125" style="16" customWidth="1"/>
    <col min="12763" max="12763" width="11.85546875" style="16" customWidth="1"/>
    <col min="12764" max="12764" width="12.85546875" style="16" customWidth="1"/>
    <col min="12765" max="12765" width="11.42578125" style="16" customWidth="1"/>
    <col min="12766" max="12766" width="11.5703125" style="16" customWidth="1"/>
    <col min="12767" max="12767" width="11.140625" style="16" customWidth="1"/>
    <col min="12768" max="12769" width="9.7109375" style="16" customWidth="1"/>
    <col min="12770" max="12770" width="12" style="16" bestFit="1" customWidth="1"/>
    <col min="12771" max="12771" width="10.7109375" style="16" customWidth="1"/>
    <col min="12772" max="12772" width="12.140625" style="16" customWidth="1"/>
    <col min="12773" max="12773" width="10.5703125" style="16" customWidth="1"/>
    <col min="12774" max="12774" width="10.7109375" style="16" customWidth="1"/>
    <col min="12775" max="12775" width="12.85546875" style="16" customWidth="1"/>
    <col min="12776" max="12776" width="12.28515625" style="16" customWidth="1"/>
    <col min="12777" max="12777" width="12.42578125" style="16" customWidth="1"/>
    <col min="12778" max="12778" width="12" style="16" customWidth="1"/>
    <col min="12779" max="12779" width="10.85546875" style="16" bestFit="1" customWidth="1"/>
    <col min="12780" max="12780" width="13.42578125" style="16" customWidth="1"/>
    <col min="12781" max="12781" width="11.85546875" style="16" customWidth="1"/>
    <col min="12782" max="12782" width="12.5703125" style="16" customWidth="1"/>
    <col min="12783" max="13008" width="9.140625" style="16"/>
    <col min="13009" max="13009" width="1.42578125" style="16" customWidth="1"/>
    <col min="13010" max="13010" width="0" style="16" hidden="1" customWidth="1"/>
    <col min="13011" max="13011" width="50.5703125" style="16" customWidth="1"/>
    <col min="13012" max="13013" width="0" style="16" hidden="1" customWidth="1"/>
    <col min="13014" max="13014" width="15" style="16" customWidth="1"/>
    <col min="13015" max="13015" width="13.28515625" style="16" customWidth="1"/>
    <col min="13016" max="13016" width="12.42578125" style="16" customWidth="1"/>
    <col min="13017" max="13017" width="12.140625" style="16" customWidth="1"/>
    <col min="13018" max="13018" width="10.42578125" style="16" customWidth="1"/>
    <col min="13019" max="13019" width="11.85546875" style="16" customWidth="1"/>
    <col min="13020" max="13020" width="12.85546875" style="16" customWidth="1"/>
    <col min="13021" max="13021" width="11.42578125" style="16" customWidth="1"/>
    <col min="13022" max="13022" width="11.5703125" style="16" customWidth="1"/>
    <col min="13023" max="13023" width="11.140625" style="16" customWidth="1"/>
    <col min="13024" max="13025" width="9.7109375" style="16" customWidth="1"/>
    <col min="13026" max="13026" width="12" style="16" bestFit="1" customWidth="1"/>
    <col min="13027" max="13027" width="10.7109375" style="16" customWidth="1"/>
    <col min="13028" max="13028" width="12.140625" style="16" customWidth="1"/>
    <col min="13029" max="13029" width="10.5703125" style="16" customWidth="1"/>
    <col min="13030" max="13030" width="10.7109375" style="16" customWidth="1"/>
    <col min="13031" max="13031" width="12.85546875" style="16" customWidth="1"/>
    <col min="13032" max="13032" width="12.28515625" style="16" customWidth="1"/>
    <col min="13033" max="13033" width="12.42578125" style="16" customWidth="1"/>
    <col min="13034" max="13034" width="12" style="16" customWidth="1"/>
    <col min="13035" max="13035" width="10.85546875" style="16" bestFit="1" customWidth="1"/>
    <col min="13036" max="13036" width="13.42578125" style="16" customWidth="1"/>
    <col min="13037" max="13037" width="11.85546875" style="16" customWidth="1"/>
    <col min="13038" max="13038" width="12.5703125" style="16" customWidth="1"/>
    <col min="13039" max="13264" width="9.140625" style="16"/>
    <col min="13265" max="13265" width="1.42578125" style="16" customWidth="1"/>
    <col min="13266" max="13266" width="0" style="16" hidden="1" customWidth="1"/>
    <col min="13267" max="13267" width="50.5703125" style="16" customWidth="1"/>
    <col min="13268" max="13269" width="0" style="16" hidden="1" customWidth="1"/>
    <col min="13270" max="13270" width="15" style="16" customWidth="1"/>
    <col min="13271" max="13271" width="13.28515625" style="16" customWidth="1"/>
    <col min="13272" max="13272" width="12.42578125" style="16" customWidth="1"/>
    <col min="13273" max="13273" width="12.140625" style="16" customWidth="1"/>
    <col min="13274" max="13274" width="10.42578125" style="16" customWidth="1"/>
    <col min="13275" max="13275" width="11.85546875" style="16" customWidth="1"/>
    <col min="13276" max="13276" width="12.85546875" style="16" customWidth="1"/>
    <col min="13277" max="13277" width="11.42578125" style="16" customWidth="1"/>
    <col min="13278" max="13278" width="11.5703125" style="16" customWidth="1"/>
    <col min="13279" max="13279" width="11.140625" style="16" customWidth="1"/>
    <col min="13280" max="13281" width="9.7109375" style="16" customWidth="1"/>
    <col min="13282" max="13282" width="12" style="16" bestFit="1" customWidth="1"/>
    <col min="13283" max="13283" width="10.7109375" style="16" customWidth="1"/>
    <col min="13284" max="13284" width="12.140625" style="16" customWidth="1"/>
    <col min="13285" max="13285" width="10.5703125" style="16" customWidth="1"/>
    <col min="13286" max="13286" width="10.7109375" style="16" customWidth="1"/>
    <col min="13287" max="13287" width="12.85546875" style="16" customWidth="1"/>
    <col min="13288" max="13288" width="12.28515625" style="16" customWidth="1"/>
    <col min="13289" max="13289" width="12.42578125" style="16" customWidth="1"/>
    <col min="13290" max="13290" width="12" style="16" customWidth="1"/>
    <col min="13291" max="13291" width="10.85546875" style="16" bestFit="1" customWidth="1"/>
    <col min="13292" max="13292" width="13.42578125" style="16" customWidth="1"/>
    <col min="13293" max="13293" width="11.85546875" style="16" customWidth="1"/>
    <col min="13294" max="13294" width="12.5703125" style="16" customWidth="1"/>
    <col min="13295" max="13520" width="9.140625" style="16"/>
    <col min="13521" max="13521" width="1.42578125" style="16" customWidth="1"/>
    <col min="13522" max="13522" width="0" style="16" hidden="1" customWidth="1"/>
    <col min="13523" max="13523" width="50.5703125" style="16" customWidth="1"/>
    <col min="13524" max="13525" width="0" style="16" hidden="1" customWidth="1"/>
    <col min="13526" max="13526" width="15" style="16" customWidth="1"/>
    <col min="13527" max="13527" width="13.28515625" style="16" customWidth="1"/>
    <col min="13528" max="13528" width="12.42578125" style="16" customWidth="1"/>
    <col min="13529" max="13529" width="12.140625" style="16" customWidth="1"/>
    <col min="13530" max="13530" width="10.42578125" style="16" customWidth="1"/>
    <col min="13531" max="13531" width="11.85546875" style="16" customWidth="1"/>
    <col min="13532" max="13532" width="12.85546875" style="16" customWidth="1"/>
    <col min="13533" max="13533" width="11.42578125" style="16" customWidth="1"/>
    <col min="13534" max="13534" width="11.5703125" style="16" customWidth="1"/>
    <col min="13535" max="13535" width="11.140625" style="16" customWidth="1"/>
    <col min="13536" max="13537" width="9.7109375" style="16" customWidth="1"/>
    <col min="13538" max="13538" width="12" style="16" bestFit="1" customWidth="1"/>
    <col min="13539" max="13539" width="10.7109375" style="16" customWidth="1"/>
    <col min="13540" max="13540" width="12.140625" style="16" customWidth="1"/>
    <col min="13541" max="13541" width="10.5703125" style="16" customWidth="1"/>
    <col min="13542" max="13542" width="10.7109375" style="16" customWidth="1"/>
    <col min="13543" max="13543" width="12.85546875" style="16" customWidth="1"/>
    <col min="13544" max="13544" width="12.28515625" style="16" customWidth="1"/>
    <col min="13545" max="13545" width="12.42578125" style="16" customWidth="1"/>
    <col min="13546" max="13546" width="12" style="16" customWidth="1"/>
    <col min="13547" max="13547" width="10.85546875" style="16" bestFit="1" customWidth="1"/>
    <col min="13548" max="13548" width="13.42578125" style="16" customWidth="1"/>
    <col min="13549" max="13549" width="11.85546875" style="16" customWidth="1"/>
    <col min="13550" max="13550" width="12.5703125" style="16" customWidth="1"/>
    <col min="13551" max="13776" width="9.140625" style="16"/>
    <col min="13777" max="13777" width="1.42578125" style="16" customWidth="1"/>
    <col min="13778" max="13778" width="0" style="16" hidden="1" customWidth="1"/>
    <col min="13779" max="13779" width="50.5703125" style="16" customWidth="1"/>
    <col min="13780" max="13781" width="0" style="16" hidden="1" customWidth="1"/>
    <col min="13782" max="13782" width="15" style="16" customWidth="1"/>
    <col min="13783" max="13783" width="13.28515625" style="16" customWidth="1"/>
    <col min="13784" max="13784" width="12.42578125" style="16" customWidth="1"/>
    <col min="13785" max="13785" width="12.140625" style="16" customWidth="1"/>
    <col min="13786" max="13786" width="10.42578125" style="16" customWidth="1"/>
    <col min="13787" max="13787" width="11.85546875" style="16" customWidth="1"/>
    <col min="13788" max="13788" width="12.85546875" style="16" customWidth="1"/>
    <col min="13789" max="13789" width="11.42578125" style="16" customWidth="1"/>
    <col min="13790" max="13790" width="11.5703125" style="16" customWidth="1"/>
    <col min="13791" max="13791" width="11.140625" style="16" customWidth="1"/>
    <col min="13792" max="13793" width="9.7109375" style="16" customWidth="1"/>
    <col min="13794" max="13794" width="12" style="16" bestFit="1" customWidth="1"/>
    <col min="13795" max="13795" width="10.7109375" style="16" customWidth="1"/>
    <col min="13796" max="13796" width="12.140625" style="16" customWidth="1"/>
    <col min="13797" max="13797" width="10.5703125" style="16" customWidth="1"/>
    <col min="13798" max="13798" width="10.7109375" style="16" customWidth="1"/>
    <col min="13799" max="13799" width="12.85546875" style="16" customWidth="1"/>
    <col min="13800" max="13800" width="12.28515625" style="16" customWidth="1"/>
    <col min="13801" max="13801" width="12.42578125" style="16" customWidth="1"/>
    <col min="13802" max="13802" width="12" style="16" customWidth="1"/>
    <col min="13803" max="13803" width="10.85546875" style="16" bestFit="1" customWidth="1"/>
    <col min="13804" max="13804" width="13.42578125" style="16" customWidth="1"/>
    <col min="13805" max="13805" width="11.85546875" style="16" customWidth="1"/>
    <col min="13806" max="13806" width="12.5703125" style="16" customWidth="1"/>
    <col min="13807" max="14032" width="9.140625" style="16"/>
    <col min="14033" max="14033" width="1.42578125" style="16" customWidth="1"/>
    <col min="14034" max="14034" width="0" style="16" hidden="1" customWidth="1"/>
    <col min="14035" max="14035" width="50.5703125" style="16" customWidth="1"/>
    <col min="14036" max="14037" width="0" style="16" hidden="1" customWidth="1"/>
    <col min="14038" max="14038" width="15" style="16" customWidth="1"/>
    <col min="14039" max="14039" width="13.28515625" style="16" customWidth="1"/>
    <col min="14040" max="14040" width="12.42578125" style="16" customWidth="1"/>
    <col min="14041" max="14041" width="12.140625" style="16" customWidth="1"/>
    <col min="14042" max="14042" width="10.42578125" style="16" customWidth="1"/>
    <col min="14043" max="14043" width="11.85546875" style="16" customWidth="1"/>
    <col min="14044" max="14044" width="12.85546875" style="16" customWidth="1"/>
    <col min="14045" max="14045" width="11.42578125" style="16" customWidth="1"/>
    <col min="14046" max="14046" width="11.5703125" style="16" customWidth="1"/>
    <col min="14047" max="14047" width="11.140625" style="16" customWidth="1"/>
    <col min="14048" max="14049" width="9.7109375" style="16" customWidth="1"/>
    <col min="14050" max="14050" width="12" style="16" bestFit="1" customWidth="1"/>
    <col min="14051" max="14051" width="10.7109375" style="16" customWidth="1"/>
    <col min="14052" max="14052" width="12.140625" style="16" customWidth="1"/>
    <col min="14053" max="14053" width="10.5703125" style="16" customWidth="1"/>
    <col min="14054" max="14054" width="10.7109375" style="16" customWidth="1"/>
    <col min="14055" max="14055" width="12.85546875" style="16" customWidth="1"/>
    <col min="14056" max="14056" width="12.28515625" style="16" customWidth="1"/>
    <col min="14057" max="14057" width="12.42578125" style="16" customWidth="1"/>
    <col min="14058" max="14058" width="12" style="16" customWidth="1"/>
    <col min="14059" max="14059" width="10.85546875" style="16" bestFit="1" customWidth="1"/>
    <col min="14060" max="14060" width="13.42578125" style="16" customWidth="1"/>
    <col min="14061" max="14061" width="11.85546875" style="16" customWidth="1"/>
    <col min="14062" max="14062" width="12.5703125" style="16" customWidth="1"/>
    <col min="14063" max="14288" width="9.140625" style="16"/>
    <col min="14289" max="14289" width="1.42578125" style="16" customWidth="1"/>
    <col min="14290" max="14290" width="0" style="16" hidden="1" customWidth="1"/>
    <col min="14291" max="14291" width="50.5703125" style="16" customWidth="1"/>
    <col min="14292" max="14293" width="0" style="16" hidden="1" customWidth="1"/>
    <col min="14294" max="14294" width="15" style="16" customWidth="1"/>
    <col min="14295" max="14295" width="13.28515625" style="16" customWidth="1"/>
    <col min="14296" max="14296" width="12.42578125" style="16" customWidth="1"/>
    <col min="14297" max="14297" width="12.140625" style="16" customWidth="1"/>
    <col min="14298" max="14298" width="10.42578125" style="16" customWidth="1"/>
    <col min="14299" max="14299" width="11.85546875" style="16" customWidth="1"/>
    <col min="14300" max="14300" width="12.85546875" style="16" customWidth="1"/>
    <col min="14301" max="14301" width="11.42578125" style="16" customWidth="1"/>
    <col min="14302" max="14302" width="11.5703125" style="16" customWidth="1"/>
    <col min="14303" max="14303" width="11.140625" style="16" customWidth="1"/>
    <col min="14304" max="14305" width="9.7109375" style="16" customWidth="1"/>
    <col min="14306" max="14306" width="12" style="16" bestFit="1" customWidth="1"/>
    <col min="14307" max="14307" width="10.7109375" style="16" customWidth="1"/>
    <col min="14308" max="14308" width="12.140625" style="16" customWidth="1"/>
    <col min="14309" max="14309" width="10.5703125" style="16" customWidth="1"/>
    <col min="14310" max="14310" width="10.7109375" style="16" customWidth="1"/>
    <col min="14311" max="14311" width="12.85546875" style="16" customWidth="1"/>
    <col min="14312" max="14312" width="12.28515625" style="16" customWidth="1"/>
    <col min="14313" max="14313" width="12.42578125" style="16" customWidth="1"/>
    <col min="14314" max="14314" width="12" style="16" customWidth="1"/>
    <col min="14315" max="14315" width="10.85546875" style="16" bestFit="1" customWidth="1"/>
    <col min="14316" max="14316" width="13.42578125" style="16" customWidth="1"/>
    <col min="14317" max="14317" width="11.85546875" style="16" customWidth="1"/>
    <col min="14318" max="14318" width="12.5703125" style="16" customWidth="1"/>
    <col min="14319" max="14544" width="9.140625" style="16"/>
    <col min="14545" max="14545" width="1.42578125" style="16" customWidth="1"/>
    <col min="14546" max="14546" width="0" style="16" hidden="1" customWidth="1"/>
    <col min="14547" max="14547" width="50.5703125" style="16" customWidth="1"/>
    <col min="14548" max="14549" width="0" style="16" hidden="1" customWidth="1"/>
    <col min="14550" max="14550" width="15" style="16" customWidth="1"/>
    <col min="14551" max="14551" width="13.28515625" style="16" customWidth="1"/>
    <col min="14552" max="14552" width="12.42578125" style="16" customWidth="1"/>
    <col min="14553" max="14553" width="12.140625" style="16" customWidth="1"/>
    <col min="14554" max="14554" width="10.42578125" style="16" customWidth="1"/>
    <col min="14555" max="14555" width="11.85546875" style="16" customWidth="1"/>
    <col min="14556" max="14556" width="12.85546875" style="16" customWidth="1"/>
    <col min="14557" max="14557" width="11.42578125" style="16" customWidth="1"/>
    <col min="14558" max="14558" width="11.5703125" style="16" customWidth="1"/>
    <col min="14559" max="14559" width="11.140625" style="16" customWidth="1"/>
    <col min="14560" max="14561" width="9.7109375" style="16" customWidth="1"/>
    <col min="14562" max="14562" width="12" style="16" bestFit="1" customWidth="1"/>
    <col min="14563" max="14563" width="10.7109375" style="16" customWidth="1"/>
    <col min="14564" max="14564" width="12.140625" style="16" customWidth="1"/>
    <col min="14565" max="14565" width="10.5703125" style="16" customWidth="1"/>
    <col min="14566" max="14566" width="10.7109375" style="16" customWidth="1"/>
    <col min="14567" max="14567" width="12.85546875" style="16" customWidth="1"/>
    <col min="14568" max="14568" width="12.28515625" style="16" customWidth="1"/>
    <col min="14569" max="14569" width="12.42578125" style="16" customWidth="1"/>
    <col min="14570" max="14570" width="12" style="16" customWidth="1"/>
    <col min="14571" max="14571" width="10.85546875" style="16" bestFit="1" customWidth="1"/>
    <col min="14572" max="14572" width="13.42578125" style="16" customWidth="1"/>
    <col min="14573" max="14573" width="11.85546875" style="16" customWidth="1"/>
    <col min="14574" max="14574" width="12.5703125" style="16" customWidth="1"/>
    <col min="14575" max="14800" width="9.140625" style="16"/>
    <col min="14801" max="14801" width="1.42578125" style="16" customWidth="1"/>
    <col min="14802" max="14802" width="0" style="16" hidden="1" customWidth="1"/>
    <col min="14803" max="14803" width="50.5703125" style="16" customWidth="1"/>
    <col min="14804" max="14805" width="0" style="16" hidden="1" customWidth="1"/>
    <col min="14806" max="14806" width="15" style="16" customWidth="1"/>
    <col min="14807" max="14807" width="13.28515625" style="16" customWidth="1"/>
    <col min="14808" max="14808" width="12.42578125" style="16" customWidth="1"/>
    <col min="14809" max="14809" width="12.140625" style="16" customWidth="1"/>
    <col min="14810" max="14810" width="10.42578125" style="16" customWidth="1"/>
    <col min="14811" max="14811" width="11.85546875" style="16" customWidth="1"/>
    <col min="14812" max="14812" width="12.85546875" style="16" customWidth="1"/>
    <col min="14813" max="14813" width="11.42578125" style="16" customWidth="1"/>
    <col min="14814" max="14814" width="11.5703125" style="16" customWidth="1"/>
    <col min="14815" max="14815" width="11.140625" style="16" customWidth="1"/>
    <col min="14816" max="14817" width="9.7109375" style="16" customWidth="1"/>
    <col min="14818" max="14818" width="12" style="16" bestFit="1" customWidth="1"/>
    <col min="14819" max="14819" width="10.7109375" style="16" customWidth="1"/>
    <col min="14820" max="14820" width="12.140625" style="16" customWidth="1"/>
    <col min="14821" max="14821" width="10.5703125" style="16" customWidth="1"/>
    <col min="14822" max="14822" width="10.7109375" style="16" customWidth="1"/>
    <col min="14823" max="14823" width="12.85546875" style="16" customWidth="1"/>
    <col min="14824" max="14824" width="12.28515625" style="16" customWidth="1"/>
    <col min="14825" max="14825" width="12.42578125" style="16" customWidth="1"/>
    <col min="14826" max="14826" width="12" style="16" customWidth="1"/>
    <col min="14827" max="14827" width="10.85546875" style="16" bestFit="1" customWidth="1"/>
    <col min="14828" max="14828" width="13.42578125" style="16" customWidth="1"/>
    <col min="14829" max="14829" width="11.85546875" style="16" customWidth="1"/>
    <col min="14830" max="14830" width="12.5703125" style="16" customWidth="1"/>
    <col min="14831" max="15056" width="9.140625" style="16"/>
    <col min="15057" max="15057" width="1.42578125" style="16" customWidth="1"/>
    <col min="15058" max="15058" width="0" style="16" hidden="1" customWidth="1"/>
    <col min="15059" max="15059" width="50.5703125" style="16" customWidth="1"/>
    <col min="15060" max="15061" width="0" style="16" hidden="1" customWidth="1"/>
    <col min="15062" max="15062" width="15" style="16" customWidth="1"/>
    <col min="15063" max="15063" width="13.28515625" style="16" customWidth="1"/>
    <col min="15064" max="15064" width="12.42578125" style="16" customWidth="1"/>
    <col min="15065" max="15065" width="12.140625" style="16" customWidth="1"/>
    <col min="15066" max="15066" width="10.42578125" style="16" customWidth="1"/>
    <col min="15067" max="15067" width="11.85546875" style="16" customWidth="1"/>
    <col min="15068" max="15068" width="12.85546875" style="16" customWidth="1"/>
    <col min="15069" max="15069" width="11.42578125" style="16" customWidth="1"/>
    <col min="15070" max="15070" width="11.5703125" style="16" customWidth="1"/>
    <col min="15071" max="15071" width="11.140625" style="16" customWidth="1"/>
    <col min="15072" max="15073" width="9.7109375" style="16" customWidth="1"/>
    <col min="15074" max="15074" width="12" style="16" bestFit="1" customWidth="1"/>
    <col min="15075" max="15075" width="10.7109375" style="16" customWidth="1"/>
    <col min="15076" max="15076" width="12.140625" style="16" customWidth="1"/>
    <col min="15077" max="15077" width="10.5703125" style="16" customWidth="1"/>
    <col min="15078" max="15078" width="10.7109375" style="16" customWidth="1"/>
    <col min="15079" max="15079" width="12.85546875" style="16" customWidth="1"/>
    <col min="15080" max="15080" width="12.28515625" style="16" customWidth="1"/>
    <col min="15081" max="15081" width="12.42578125" style="16" customWidth="1"/>
    <col min="15082" max="15082" width="12" style="16" customWidth="1"/>
    <col min="15083" max="15083" width="10.85546875" style="16" bestFit="1" customWidth="1"/>
    <col min="15084" max="15084" width="13.42578125" style="16" customWidth="1"/>
    <col min="15085" max="15085" width="11.85546875" style="16" customWidth="1"/>
    <col min="15086" max="15086" width="12.5703125" style="16" customWidth="1"/>
    <col min="15087" max="15312" width="9.140625" style="16"/>
    <col min="15313" max="15313" width="1.42578125" style="16" customWidth="1"/>
    <col min="15314" max="15314" width="0" style="16" hidden="1" customWidth="1"/>
    <col min="15315" max="15315" width="50.5703125" style="16" customWidth="1"/>
    <col min="15316" max="15317" width="0" style="16" hidden="1" customWidth="1"/>
    <col min="15318" max="15318" width="15" style="16" customWidth="1"/>
    <col min="15319" max="15319" width="13.28515625" style="16" customWidth="1"/>
    <col min="15320" max="15320" width="12.42578125" style="16" customWidth="1"/>
    <col min="15321" max="15321" width="12.140625" style="16" customWidth="1"/>
    <col min="15322" max="15322" width="10.42578125" style="16" customWidth="1"/>
    <col min="15323" max="15323" width="11.85546875" style="16" customWidth="1"/>
    <col min="15324" max="15324" width="12.85546875" style="16" customWidth="1"/>
    <col min="15325" max="15325" width="11.42578125" style="16" customWidth="1"/>
    <col min="15326" max="15326" width="11.5703125" style="16" customWidth="1"/>
    <col min="15327" max="15327" width="11.140625" style="16" customWidth="1"/>
    <col min="15328" max="15329" width="9.7109375" style="16" customWidth="1"/>
    <col min="15330" max="15330" width="12" style="16" bestFit="1" customWidth="1"/>
    <col min="15331" max="15331" width="10.7109375" style="16" customWidth="1"/>
    <col min="15332" max="15332" width="12.140625" style="16" customWidth="1"/>
    <col min="15333" max="15333" width="10.5703125" style="16" customWidth="1"/>
    <col min="15334" max="15334" width="10.7109375" style="16" customWidth="1"/>
    <col min="15335" max="15335" width="12.85546875" style="16" customWidth="1"/>
    <col min="15336" max="15336" width="12.28515625" style="16" customWidth="1"/>
    <col min="15337" max="15337" width="12.42578125" style="16" customWidth="1"/>
    <col min="15338" max="15338" width="12" style="16" customWidth="1"/>
    <col min="15339" max="15339" width="10.85546875" style="16" bestFit="1" customWidth="1"/>
    <col min="15340" max="15340" width="13.42578125" style="16" customWidth="1"/>
    <col min="15341" max="15341" width="11.85546875" style="16" customWidth="1"/>
    <col min="15342" max="15342" width="12.5703125" style="16" customWidth="1"/>
    <col min="15343" max="15568" width="9.140625" style="16"/>
    <col min="15569" max="15569" width="1.42578125" style="16" customWidth="1"/>
    <col min="15570" max="15570" width="0" style="16" hidden="1" customWidth="1"/>
    <col min="15571" max="15571" width="50.5703125" style="16" customWidth="1"/>
    <col min="15572" max="15573" width="0" style="16" hidden="1" customWidth="1"/>
    <col min="15574" max="15574" width="15" style="16" customWidth="1"/>
    <col min="15575" max="15575" width="13.28515625" style="16" customWidth="1"/>
    <col min="15576" max="15576" width="12.42578125" style="16" customWidth="1"/>
    <col min="15577" max="15577" width="12.140625" style="16" customWidth="1"/>
    <col min="15578" max="15578" width="10.42578125" style="16" customWidth="1"/>
    <col min="15579" max="15579" width="11.85546875" style="16" customWidth="1"/>
    <col min="15580" max="15580" width="12.85546875" style="16" customWidth="1"/>
    <col min="15581" max="15581" width="11.42578125" style="16" customWidth="1"/>
    <col min="15582" max="15582" width="11.5703125" style="16" customWidth="1"/>
    <col min="15583" max="15583" width="11.140625" style="16" customWidth="1"/>
    <col min="15584" max="15585" width="9.7109375" style="16" customWidth="1"/>
    <col min="15586" max="15586" width="12" style="16" bestFit="1" customWidth="1"/>
    <col min="15587" max="15587" width="10.7109375" style="16" customWidth="1"/>
    <col min="15588" max="15588" width="12.140625" style="16" customWidth="1"/>
    <col min="15589" max="15589" width="10.5703125" style="16" customWidth="1"/>
    <col min="15590" max="15590" width="10.7109375" style="16" customWidth="1"/>
    <col min="15591" max="15591" width="12.85546875" style="16" customWidth="1"/>
    <col min="15592" max="15592" width="12.28515625" style="16" customWidth="1"/>
    <col min="15593" max="15593" width="12.42578125" style="16" customWidth="1"/>
    <col min="15594" max="15594" width="12" style="16" customWidth="1"/>
    <col min="15595" max="15595" width="10.85546875" style="16" bestFit="1" customWidth="1"/>
    <col min="15596" max="15596" width="13.42578125" style="16" customWidth="1"/>
    <col min="15597" max="15597" width="11.85546875" style="16" customWidth="1"/>
    <col min="15598" max="15598" width="12.5703125" style="16" customWidth="1"/>
    <col min="15599" max="15824" width="9.140625" style="16"/>
    <col min="15825" max="15825" width="1.42578125" style="16" customWidth="1"/>
    <col min="15826" max="15826" width="0" style="16" hidden="1" customWidth="1"/>
    <col min="15827" max="15827" width="50.5703125" style="16" customWidth="1"/>
    <col min="15828" max="15829" width="0" style="16" hidden="1" customWidth="1"/>
    <col min="15830" max="15830" width="15" style="16" customWidth="1"/>
    <col min="15831" max="15831" width="13.28515625" style="16" customWidth="1"/>
    <col min="15832" max="15832" width="12.42578125" style="16" customWidth="1"/>
    <col min="15833" max="15833" width="12.140625" style="16" customWidth="1"/>
    <col min="15834" max="15834" width="10.42578125" style="16" customWidth="1"/>
    <col min="15835" max="15835" width="11.85546875" style="16" customWidth="1"/>
    <col min="15836" max="15836" width="12.85546875" style="16" customWidth="1"/>
    <col min="15837" max="15837" width="11.42578125" style="16" customWidth="1"/>
    <col min="15838" max="15838" width="11.5703125" style="16" customWidth="1"/>
    <col min="15839" max="15839" width="11.140625" style="16" customWidth="1"/>
    <col min="15840" max="15841" width="9.7109375" style="16" customWidth="1"/>
    <col min="15842" max="15842" width="12" style="16" bestFit="1" customWidth="1"/>
    <col min="15843" max="15843" width="10.7109375" style="16" customWidth="1"/>
    <col min="15844" max="15844" width="12.140625" style="16" customWidth="1"/>
    <col min="15845" max="15845" width="10.5703125" style="16" customWidth="1"/>
    <col min="15846" max="15846" width="10.7109375" style="16" customWidth="1"/>
    <col min="15847" max="15847" width="12.85546875" style="16" customWidth="1"/>
    <col min="15848" max="15848" width="12.28515625" style="16" customWidth="1"/>
    <col min="15849" max="15849" width="12.42578125" style="16" customWidth="1"/>
    <col min="15850" max="15850" width="12" style="16" customWidth="1"/>
    <col min="15851" max="15851" width="10.85546875" style="16" bestFit="1" customWidth="1"/>
    <col min="15852" max="15852" width="13.42578125" style="16" customWidth="1"/>
    <col min="15853" max="15853" width="11.85546875" style="16" customWidth="1"/>
    <col min="15854" max="15854" width="12.5703125" style="16" customWidth="1"/>
    <col min="15855" max="16080" width="9.140625" style="16"/>
    <col min="16081" max="16081" width="1.42578125" style="16" customWidth="1"/>
    <col min="16082" max="16082" width="0" style="16" hidden="1" customWidth="1"/>
    <col min="16083" max="16083" width="50.5703125" style="16" customWidth="1"/>
    <col min="16084" max="16085" width="0" style="16" hidden="1" customWidth="1"/>
    <col min="16086" max="16086" width="15" style="16" customWidth="1"/>
    <col min="16087" max="16087" width="13.28515625" style="16" customWidth="1"/>
    <col min="16088" max="16088" width="12.42578125" style="16" customWidth="1"/>
    <col min="16089" max="16089" width="12.140625" style="16" customWidth="1"/>
    <col min="16090" max="16090" width="10.42578125" style="16" customWidth="1"/>
    <col min="16091" max="16091" width="11.85546875" style="16" customWidth="1"/>
    <col min="16092" max="16092" width="12.85546875" style="16" customWidth="1"/>
    <col min="16093" max="16093" width="11.42578125" style="16" customWidth="1"/>
    <col min="16094" max="16094" width="11.5703125" style="16" customWidth="1"/>
    <col min="16095" max="16095" width="11.140625" style="16" customWidth="1"/>
    <col min="16096" max="16097" width="9.7109375" style="16" customWidth="1"/>
    <col min="16098" max="16098" width="12" style="16" bestFit="1" customWidth="1"/>
    <col min="16099" max="16099" width="10.7109375" style="16" customWidth="1"/>
    <col min="16100" max="16100" width="12.140625" style="16" customWidth="1"/>
    <col min="16101" max="16101" width="10.5703125" style="16" customWidth="1"/>
    <col min="16102" max="16102" width="10.7109375" style="16" customWidth="1"/>
    <col min="16103" max="16103" width="12.85546875" style="16" customWidth="1"/>
    <col min="16104" max="16104" width="12.28515625" style="16" customWidth="1"/>
    <col min="16105" max="16105" width="12.42578125" style="16" customWidth="1"/>
    <col min="16106" max="16106" width="12" style="16" customWidth="1"/>
    <col min="16107" max="16107" width="10.85546875" style="16" bestFit="1" customWidth="1"/>
    <col min="16108" max="16108" width="13.42578125" style="16" customWidth="1"/>
    <col min="16109" max="16109" width="11.85546875" style="16" customWidth="1"/>
    <col min="16110" max="16110" width="12.5703125" style="16" customWidth="1"/>
    <col min="16111" max="16384" width="9.140625" style="16"/>
  </cols>
  <sheetData>
    <row r="1" spans="1:2" ht="19.5">
      <c r="A1" s="166" t="s">
        <v>158</v>
      </c>
      <c r="B1" s="166"/>
    </row>
    <row r="2" spans="1:2" s="1" customFormat="1" ht="21.75" customHeight="1">
      <c r="A2" s="161" t="s">
        <v>36</v>
      </c>
      <c r="B2" s="161"/>
    </row>
    <row r="3" spans="1:2" s="1" customFormat="1" ht="18.75" customHeight="1">
      <c r="A3" s="165" t="s">
        <v>159</v>
      </c>
      <c r="B3" s="165"/>
    </row>
    <row r="4" spans="1:2" s="1" customFormat="1" ht="24.75" customHeight="1">
      <c r="B4" s="126" t="s">
        <v>4</v>
      </c>
    </row>
    <row r="5" spans="1:2" s="2" customFormat="1" ht="30" customHeight="1">
      <c r="A5" s="128" t="s">
        <v>0</v>
      </c>
      <c r="B5" s="3" t="s">
        <v>15</v>
      </c>
    </row>
    <row r="6" spans="1:2">
      <c r="A6" s="129" t="s">
        <v>44</v>
      </c>
      <c r="B6" s="130" t="s">
        <v>42</v>
      </c>
    </row>
    <row r="7" spans="1:2" s="2" customFormat="1">
      <c r="A7" s="131" t="s">
        <v>35</v>
      </c>
      <c r="B7" s="132">
        <f>B8</f>
        <v>8710</v>
      </c>
    </row>
    <row r="8" spans="1:2" s="4" customFormat="1" ht="15" customHeight="1">
      <c r="A8" s="131" t="s">
        <v>21</v>
      </c>
      <c r="B8" s="132">
        <f>SUM(B9:B17)</f>
        <v>8710</v>
      </c>
    </row>
    <row r="9" spans="1:2" s="4" customFormat="1" ht="15" customHeight="1">
      <c r="A9" s="133" t="s">
        <v>40</v>
      </c>
      <c r="B9" s="134">
        <v>8500</v>
      </c>
    </row>
    <row r="10" spans="1:2" s="4" customFormat="1" ht="15" customHeight="1">
      <c r="A10" s="133" t="s">
        <v>45</v>
      </c>
      <c r="B10" s="134">
        <v>60</v>
      </c>
    </row>
    <row r="11" spans="1:2" s="4" customFormat="1" ht="15" customHeight="1">
      <c r="A11" s="133" t="s">
        <v>41</v>
      </c>
      <c r="B11" s="134">
        <v>130</v>
      </c>
    </row>
    <row r="12" spans="1:2" s="4" customFormat="1" ht="15" hidden="1" customHeight="1">
      <c r="A12" s="133" t="s">
        <v>46</v>
      </c>
      <c r="B12" s="132">
        <f>'Tổng (chi tiết)'!P14</f>
        <v>0</v>
      </c>
    </row>
    <row r="13" spans="1:2" s="4" customFormat="1" ht="15" hidden="1" customHeight="1">
      <c r="A13" s="133" t="s">
        <v>64</v>
      </c>
      <c r="B13" s="132">
        <f>'Tổng (chi tiết)'!P15</f>
        <v>0</v>
      </c>
    </row>
    <row r="14" spans="1:2" s="4" customFormat="1" ht="15" hidden="1" customHeight="1">
      <c r="A14" s="133" t="s">
        <v>47</v>
      </c>
      <c r="B14" s="132">
        <f>'Tổng (chi tiết)'!P16</f>
        <v>0</v>
      </c>
    </row>
    <row r="15" spans="1:2" s="4" customFormat="1" ht="15" hidden="1" customHeight="1">
      <c r="A15" s="133" t="s">
        <v>48</v>
      </c>
      <c r="B15" s="132">
        <f>'Tổng (chi tiết)'!P17</f>
        <v>0</v>
      </c>
    </row>
    <row r="16" spans="1:2" s="4" customFormat="1" ht="15" hidden="1" customHeight="1">
      <c r="A16" s="133" t="s">
        <v>66</v>
      </c>
      <c r="B16" s="132">
        <f>'Tổng (chi tiết)'!P18</f>
        <v>0</v>
      </c>
    </row>
    <row r="17" spans="1:2" s="4" customFormat="1" ht="15" customHeight="1">
      <c r="A17" s="133" t="s">
        <v>62</v>
      </c>
      <c r="B17" s="134">
        <v>20</v>
      </c>
    </row>
    <row r="18" spans="1:2" s="4" customFormat="1" ht="15" customHeight="1">
      <c r="A18" s="131" t="s">
        <v>160</v>
      </c>
      <c r="B18" s="132">
        <v>8705</v>
      </c>
    </row>
    <row r="19" spans="1:2" s="4" customFormat="1" ht="15" customHeight="1">
      <c r="A19" s="131" t="s">
        <v>49</v>
      </c>
      <c r="B19" s="134">
        <v>5</v>
      </c>
    </row>
    <row r="20" spans="1:2" s="4" customFormat="1" ht="30" customHeight="1">
      <c r="A20" s="135" t="s">
        <v>161</v>
      </c>
      <c r="B20" s="132">
        <v>100</v>
      </c>
    </row>
    <row r="21" spans="1:2" s="2" customFormat="1">
      <c r="A21" s="131" t="s">
        <v>22</v>
      </c>
      <c r="B21" s="132">
        <f>B22+B87</f>
        <v>14065</v>
      </c>
    </row>
    <row r="22" spans="1:2" s="2" customFormat="1">
      <c r="A22" s="131" t="s">
        <v>76</v>
      </c>
      <c r="B22" s="132">
        <f>B37+B71</f>
        <v>14065</v>
      </c>
    </row>
    <row r="23" spans="1:2" s="2" customFormat="1" hidden="1">
      <c r="A23" s="131" t="s">
        <v>145</v>
      </c>
      <c r="B23" s="132">
        <f t="shared" ref="B23" si="0">B24+B25</f>
        <v>0</v>
      </c>
    </row>
    <row r="24" spans="1:2" s="4" customFormat="1" ht="15" hidden="1">
      <c r="A24" s="133" t="s">
        <v>51</v>
      </c>
      <c r="B24" s="134"/>
    </row>
    <row r="25" spans="1:2" s="4" customFormat="1" ht="15" hidden="1">
      <c r="A25" s="133" t="s">
        <v>31</v>
      </c>
      <c r="B25" s="134">
        <f t="shared" ref="B25" si="1">B26+B27</f>
        <v>0</v>
      </c>
    </row>
    <row r="26" spans="1:2" s="4" customFormat="1" ht="16.5" hidden="1" customHeight="1">
      <c r="A26" s="136" t="s">
        <v>105</v>
      </c>
      <c r="B26" s="134"/>
    </row>
    <row r="27" spans="1:2" s="4" customFormat="1" ht="15.75" hidden="1" customHeight="1">
      <c r="A27" s="136" t="s">
        <v>65</v>
      </c>
      <c r="B27" s="134">
        <f t="shared" ref="B27" si="2">SUM(B28:B30)</f>
        <v>0</v>
      </c>
    </row>
    <row r="28" spans="1:2" s="4" customFormat="1" ht="15.75" hidden="1" customHeight="1">
      <c r="A28" s="136" t="s">
        <v>106</v>
      </c>
      <c r="B28" s="134"/>
    </row>
    <row r="29" spans="1:2" s="4" customFormat="1" ht="15.75" hidden="1" customHeight="1">
      <c r="A29" s="136" t="s">
        <v>107</v>
      </c>
      <c r="B29" s="134"/>
    </row>
    <row r="30" spans="1:2" s="4" customFormat="1" ht="15.75" hidden="1" customHeight="1">
      <c r="A30" s="136" t="s">
        <v>108</v>
      </c>
      <c r="B30" s="134"/>
    </row>
    <row r="31" spans="1:2" s="2" customFormat="1" hidden="1">
      <c r="A31" s="131" t="s">
        <v>146</v>
      </c>
      <c r="B31" s="132">
        <f>B32+B35</f>
        <v>0</v>
      </c>
    </row>
    <row r="32" spans="1:2" s="4" customFormat="1" ht="15" hidden="1">
      <c r="A32" s="133" t="s">
        <v>23</v>
      </c>
      <c r="B32" s="134">
        <f>B33+B34</f>
        <v>0</v>
      </c>
    </row>
    <row r="33" spans="1:2" s="4" customFormat="1" ht="16.5" hidden="1" customHeight="1">
      <c r="A33" s="136" t="s">
        <v>25</v>
      </c>
      <c r="B33" s="134"/>
    </row>
    <row r="34" spans="1:2" s="4" customFormat="1" ht="16.5" hidden="1" customHeight="1">
      <c r="A34" s="136" t="s">
        <v>26</v>
      </c>
      <c r="B34" s="134"/>
    </row>
    <row r="35" spans="1:2" s="4" customFormat="1" ht="15" hidden="1">
      <c r="A35" s="133" t="s">
        <v>67</v>
      </c>
      <c r="B35" s="134">
        <f>B36</f>
        <v>0</v>
      </c>
    </row>
    <row r="36" spans="1:2" s="4" customFormat="1" ht="15" hidden="1">
      <c r="A36" s="136" t="s">
        <v>110</v>
      </c>
      <c r="B36" s="134"/>
    </row>
    <row r="37" spans="1:2" s="2" customFormat="1">
      <c r="A37" s="131" t="s">
        <v>152</v>
      </c>
      <c r="B37" s="132">
        <f>B38+B48+B57+B60</f>
        <v>13955</v>
      </c>
    </row>
    <row r="38" spans="1:2" s="5" customFormat="1" ht="18" customHeight="1">
      <c r="A38" s="131" t="s">
        <v>90</v>
      </c>
      <c r="B38" s="132">
        <f>B39+B42+B46</f>
        <v>11028</v>
      </c>
    </row>
    <row r="39" spans="1:2" s="4" customFormat="1" ht="16.5" customHeight="1">
      <c r="A39" s="133" t="s">
        <v>147</v>
      </c>
      <c r="B39" s="134">
        <v>1899</v>
      </c>
    </row>
    <row r="40" spans="1:2" s="4" customFormat="1" ht="16.5" hidden="1" customHeight="1">
      <c r="A40" s="136" t="s">
        <v>68</v>
      </c>
      <c r="B40" s="134">
        <f>'Tổng (chi tiết)'!P44</f>
        <v>1894</v>
      </c>
    </row>
    <row r="41" spans="1:2" s="4" customFormat="1" ht="16.5" hidden="1" customHeight="1">
      <c r="A41" s="136" t="s">
        <v>86</v>
      </c>
      <c r="B41" s="134">
        <f>'Tổng (chi tiết)'!P45</f>
        <v>-10</v>
      </c>
    </row>
    <row r="42" spans="1:2" s="4" customFormat="1" ht="16.5" customHeight="1">
      <c r="A42" s="133" t="s">
        <v>148</v>
      </c>
      <c r="B42" s="134">
        <v>7977</v>
      </c>
    </row>
    <row r="43" spans="1:2" s="4" customFormat="1" ht="16.5" hidden="1" customHeight="1">
      <c r="A43" s="136" t="s">
        <v>68</v>
      </c>
      <c r="B43" s="134">
        <f>'Tổng (chi tiết)'!P48</f>
        <v>8514</v>
      </c>
    </row>
    <row r="44" spans="1:2" s="4" customFormat="1" ht="16.5" hidden="1" customHeight="1">
      <c r="A44" s="136" t="s">
        <v>38</v>
      </c>
      <c r="B44" s="134">
        <f>'Tổng (chi tiết)'!P50</f>
        <v>172</v>
      </c>
    </row>
    <row r="45" spans="1:2" s="4" customFormat="1" ht="16.5" hidden="1" customHeight="1">
      <c r="A45" s="136" t="s">
        <v>86</v>
      </c>
      <c r="B45" s="134">
        <f>'Tổng (chi tiết)'!P51</f>
        <v>-50</v>
      </c>
    </row>
    <row r="46" spans="1:2" s="4" customFormat="1" ht="18" customHeight="1">
      <c r="A46" s="133" t="s">
        <v>93</v>
      </c>
      <c r="B46" s="134">
        <v>1152</v>
      </c>
    </row>
    <row r="47" spans="1:2" s="1" customFormat="1" ht="30" hidden="1">
      <c r="A47" s="137" t="s">
        <v>144</v>
      </c>
      <c r="B47" s="134"/>
    </row>
    <row r="48" spans="1:2" s="5" customFormat="1" ht="16.5" customHeight="1">
      <c r="A48" s="131" t="s">
        <v>149</v>
      </c>
      <c r="B48" s="132">
        <f>B49+B52</f>
        <v>2397</v>
      </c>
    </row>
    <row r="49" spans="1:2" s="4" customFormat="1" ht="16.5" customHeight="1">
      <c r="A49" s="133" t="s">
        <v>32</v>
      </c>
      <c r="B49" s="134">
        <v>2327</v>
      </c>
    </row>
    <row r="50" spans="1:2" s="4" customFormat="1" ht="16.5" hidden="1" customHeight="1">
      <c r="A50" s="136" t="s">
        <v>116</v>
      </c>
      <c r="B50" s="134">
        <f>'Tổng (chi tiết)'!P80</f>
        <v>3825</v>
      </c>
    </row>
    <row r="51" spans="1:2" s="4" customFormat="1" ht="16.5" hidden="1" customHeight="1">
      <c r="A51" s="136" t="s">
        <v>115</v>
      </c>
      <c r="B51" s="134">
        <f>'Tổng (chi tiết)'!P82</f>
        <v>-30</v>
      </c>
    </row>
    <row r="52" spans="1:2" s="4" customFormat="1" ht="15.75" customHeight="1">
      <c r="A52" s="133" t="s">
        <v>60</v>
      </c>
      <c r="B52" s="134">
        <v>70</v>
      </c>
    </row>
    <row r="53" spans="1:2" s="1" customFormat="1" ht="18" hidden="1" customHeight="1">
      <c r="A53" s="136" t="s">
        <v>127</v>
      </c>
      <c r="B53" s="134"/>
    </row>
    <row r="54" spans="1:2" s="1" customFormat="1" ht="18" hidden="1" customHeight="1">
      <c r="A54" s="136" t="s">
        <v>69</v>
      </c>
      <c r="B54" s="134">
        <f>'Tổng (chi tiết)'!P85</f>
        <v>71</v>
      </c>
    </row>
    <row r="55" spans="1:2" s="1" customFormat="1" ht="18" hidden="1" customHeight="1">
      <c r="A55" s="136" t="s">
        <v>139</v>
      </c>
      <c r="B55" s="134"/>
    </row>
    <row r="56" spans="1:2" s="4" customFormat="1" ht="16.5" hidden="1" customHeight="1">
      <c r="A56" s="136" t="s">
        <v>87</v>
      </c>
      <c r="B56" s="134"/>
    </row>
    <row r="57" spans="1:2" s="5" customFormat="1" ht="18" customHeight="1">
      <c r="A57" s="131" t="s">
        <v>162</v>
      </c>
      <c r="B57" s="132">
        <f>B58+B59</f>
        <v>20</v>
      </c>
    </row>
    <row r="58" spans="1:2" s="4" customFormat="1" ht="17.25" customHeight="1">
      <c r="A58" s="133" t="s">
        <v>56</v>
      </c>
      <c r="B58" s="134"/>
    </row>
    <row r="59" spans="1:2" s="4" customFormat="1" ht="15.75" customHeight="1">
      <c r="A59" s="133" t="s">
        <v>96</v>
      </c>
      <c r="B59" s="134">
        <v>20</v>
      </c>
    </row>
    <row r="60" spans="1:2" s="5" customFormat="1" ht="13.5" customHeight="1">
      <c r="A60" s="131" t="s">
        <v>153</v>
      </c>
      <c r="B60" s="132">
        <f>B63+B64</f>
        <v>510</v>
      </c>
    </row>
    <row r="61" spans="1:2" s="4" customFormat="1" ht="15" hidden="1">
      <c r="A61" s="133" t="s">
        <v>24</v>
      </c>
      <c r="B61" s="134">
        <f t="shared" ref="B61" si="3">B62</f>
        <v>0</v>
      </c>
    </row>
    <row r="62" spans="1:2" s="4" customFormat="1" ht="16.5" hidden="1" customHeight="1">
      <c r="A62" s="136" t="s">
        <v>113</v>
      </c>
      <c r="B62" s="134"/>
    </row>
    <row r="63" spans="1:2" s="4" customFormat="1" ht="16.5" customHeight="1">
      <c r="A63" s="133" t="s">
        <v>24</v>
      </c>
      <c r="B63" s="134">
        <v>510</v>
      </c>
    </row>
    <row r="64" spans="1:2" s="4" customFormat="1" ht="15">
      <c r="A64" s="133" t="s">
        <v>154</v>
      </c>
      <c r="B64" s="134"/>
    </row>
    <row r="65" spans="1:2" s="1" customFormat="1" hidden="1">
      <c r="A65" s="136" t="s">
        <v>151</v>
      </c>
      <c r="B65" s="134">
        <f>'Tổng (chi tiết)'!P98</f>
        <v>32</v>
      </c>
    </row>
    <row r="66" spans="1:2" s="1" customFormat="1" hidden="1">
      <c r="A66" s="136" t="s">
        <v>39</v>
      </c>
      <c r="B66" s="134"/>
    </row>
    <row r="67" spans="1:2" s="20" customFormat="1" ht="18" hidden="1" customHeight="1">
      <c r="A67" s="138" t="s">
        <v>57</v>
      </c>
      <c r="B67" s="134"/>
    </row>
    <row r="68" spans="1:2" s="20" customFormat="1" ht="18" hidden="1" customHeight="1">
      <c r="A68" s="138" t="s">
        <v>126</v>
      </c>
      <c r="B68" s="134"/>
    </row>
    <row r="69" spans="1:2" s="20" customFormat="1" ht="18" hidden="1" customHeight="1">
      <c r="A69" s="138" t="s">
        <v>125</v>
      </c>
      <c r="B69" s="134"/>
    </row>
    <row r="70" spans="1:2" s="1" customFormat="1" hidden="1">
      <c r="A70" s="137" t="s">
        <v>119</v>
      </c>
      <c r="B70" s="134"/>
    </row>
    <row r="71" spans="1:2" s="5" customFormat="1" ht="18" customHeight="1">
      <c r="A71" s="131" t="s">
        <v>155</v>
      </c>
      <c r="B71" s="132">
        <f>B73+B75</f>
        <v>110</v>
      </c>
    </row>
    <row r="72" spans="1:2" s="5" customFormat="1" ht="18" customHeight="1">
      <c r="A72" s="139" t="s">
        <v>157</v>
      </c>
      <c r="B72" s="132"/>
    </row>
    <row r="73" spans="1:2" s="4" customFormat="1" ht="17.25" customHeight="1">
      <c r="A73" s="133" t="s">
        <v>156</v>
      </c>
      <c r="B73" s="134">
        <v>110</v>
      </c>
    </row>
    <row r="74" spans="1:2" s="4" customFormat="1" ht="16.5" hidden="1" customHeight="1">
      <c r="A74" s="140" t="s">
        <v>150</v>
      </c>
      <c r="B74" s="141">
        <f>'Tổng (chi tiết)'!P108</f>
        <v>482</v>
      </c>
    </row>
    <row r="75" spans="1:2" s="4" customFormat="1" ht="15" hidden="1">
      <c r="A75" s="142" t="s">
        <v>100</v>
      </c>
      <c r="B75" s="143">
        <f t="shared" ref="B75" si="4">SUM(B76:B76)</f>
        <v>0</v>
      </c>
    </row>
    <row r="76" spans="1:2" s="1" customFormat="1" ht="18" hidden="1" customHeight="1">
      <c r="A76" s="144" t="s">
        <v>59</v>
      </c>
      <c r="B76" s="143"/>
    </row>
    <row r="77" spans="1:2" s="5" customFormat="1" ht="14.25" hidden="1">
      <c r="A77" s="145" t="s">
        <v>101</v>
      </c>
      <c r="B77" s="146">
        <f t="shared" ref="B77" si="5">B79+B78</f>
        <v>0</v>
      </c>
    </row>
    <row r="78" spans="1:2" s="81" customFormat="1" hidden="1">
      <c r="A78" s="147" t="s">
        <v>58</v>
      </c>
      <c r="B78" s="148"/>
    </row>
    <row r="79" spans="1:2" s="81" customFormat="1" hidden="1">
      <c r="A79" s="149" t="s">
        <v>102</v>
      </c>
      <c r="B79" s="150"/>
    </row>
    <row r="80" spans="1:2" s="81" customFormat="1" hidden="1">
      <c r="A80" s="151" t="s">
        <v>77</v>
      </c>
      <c r="B80" s="148">
        <f t="shared" ref="B80" si="6">B81+B82</f>
        <v>0</v>
      </c>
    </row>
    <row r="81" spans="1:2" s="81" customFormat="1" hidden="1">
      <c r="A81" s="147" t="s">
        <v>103</v>
      </c>
      <c r="B81" s="148"/>
    </row>
    <row r="82" spans="1:2" s="81" customFormat="1" hidden="1">
      <c r="A82" s="151" t="s">
        <v>128</v>
      </c>
      <c r="B82" s="148">
        <f t="shared" ref="B82" si="7">B83+B84</f>
        <v>0</v>
      </c>
    </row>
    <row r="83" spans="1:2" s="5" customFormat="1" ht="28.5" hidden="1">
      <c r="A83" s="152" t="s">
        <v>129</v>
      </c>
      <c r="B83" s="146"/>
    </row>
    <row r="84" spans="1:2" s="81" customFormat="1" hidden="1">
      <c r="A84" s="145" t="s">
        <v>130</v>
      </c>
      <c r="B84" s="148">
        <f t="shared" ref="B84" si="8">B85+B86</f>
        <v>0</v>
      </c>
    </row>
    <row r="85" spans="1:2" s="127" customFormat="1" hidden="1">
      <c r="A85" s="144" t="s">
        <v>131</v>
      </c>
      <c r="B85" s="153"/>
    </row>
    <row r="86" spans="1:2" s="4" customFormat="1" ht="15" hidden="1">
      <c r="A86" s="154" t="s">
        <v>132</v>
      </c>
      <c r="B86" s="155"/>
    </row>
    <row r="87" spans="1:2">
      <c r="A87" s="156" t="s">
        <v>77</v>
      </c>
      <c r="B87" s="157"/>
    </row>
  </sheetData>
  <mergeCells count="3">
    <mergeCell ref="A2:B2"/>
    <mergeCell ref="A3:B3"/>
    <mergeCell ref="A1:B1"/>
  </mergeCells>
  <pageMargins left="0.7" right="0.2" top="0.75" bottom="0.3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1</vt:i4>
      </vt:variant>
    </vt:vector>
  </HeadingPairs>
  <TitlesOfParts>
    <vt:vector size="3" baseType="lpstr">
      <vt:lpstr>Tổng (chi tiết)</vt:lpstr>
      <vt:lpstr>Phụ lục </vt:lpstr>
      <vt:lpstr>'Tổng (chi tiết)'!Print_Titles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2019-12-26T08:27:34Z</cp:lastPrinted>
  <dcterms:created xsi:type="dcterms:W3CDTF">2014-12-19T08:20:37Z</dcterms:created>
  <dcterms:modified xsi:type="dcterms:W3CDTF">2022-09-16T02:19:03Z</dcterms:modified>
</cp:coreProperties>
</file>